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765" yWindow="765" windowWidth="15405" windowHeight="9015"/>
  </bookViews>
  <sheets>
    <sheet name="Hoja1" sheetId="1" r:id="rId1"/>
  </sheets>
  <definedNames>
    <definedName name="_xlnm.Print_Area" localSheetId="0">Hoja1!$A$8:$D$243</definedName>
    <definedName name="_xlnm.Print_Titles" localSheetId="0">Hoja1!$2:$7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6" i="1" l="1"/>
  <c r="E246" i="1"/>
  <c r="F173" i="1"/>
  <c r="E173" i="1"/>
  <c r="F44" i="1"/>
  <c r="E44" i="1"/>
  <c r="F56" i="1"/>
  <c r="E56" i="1"/>
  <c r="F153" i="1"/>
  <c r="E153" i="1"/>
  <c r="F157" i="1"/>
  <c r="E157" i="1"/>
  <c r="F24" i="1"/>
  <c r="E24" i="1"/>
  <c r="D246" i="1" l="1"/>
  <c r="F247" i="1" s="1"/>
  <c r="E15" i="1"/>
  <c r="F15" i="1"/>
  <c r="E247" i="1" l="1"/>
  <c r="F93" i="1"/>
  <c r="E93" i="1"/>
  <c r="F88" i="1" l="1"/>
  <c r="E88" i="1"/>
  <c r="F81" i="1" l="1"/>
  <c r="E81" i="1"/>
  <c r="F74" i="1" l="1"/>
  <c r="E74" i="1"/>
  <c r="F69" i="1" l="1"/>
  <c r="E69" i="1"/>
  <c r="F34" i="1" l="1"/>
  <c r="E34" i="1"/>
  <c r="F50" i="1" l="1"/>
  <c r="E50" i="1"/>
  <c r="F117" i="1"/>
  <c r="E117" i="1"/>
  <c r="F145" i="1" l="1"/>
  <c r="E145" i="1"/>
  <c r="F131" i="1" l="1"/>
  <c r="E131" i="1"/>
  <c r="F107" i="1" l="1"/>
  <c r="E107" i="1"/>
  <c r="F100" i="1" l="1"/>
  <c r="E100" i="1"/>
  <c r="F62" i="1" l="1"/>
  <c r="E62" i="1"/>
  <c r="F241" i="1"/>
  <c r="E241" i="1"/>
  <c r="E234" i="1" l="1"/>
  <c r="F234" i="1"/>
  <c r="F229" i="1" l="1"/>
  <c r="E229" i="1"/>
  <c r="F224" i="1" l="1"/>
  <c r="E224" i="1"/>
  <c r="F215" i="1" l="1"/>
  <c r="E215" i="1"/>
  <c r="F207" i="1"/>
  <c r="E207" i="1"/>
  <c r="E192" i="1"/>
  <c r="F192" i="1"/>
</calcChain>
</file>

<file path=xl/sharedStrings.xml><?xml version="1.0" encoding="utf-8"?>
<sst xmlns="http://schemas.openxmlformats.org/spreadsheetml/2006/main" count="513" uniqueCount="221">
  <si>
    <t>Actividad</t>
  </si>
  <si>
    <t>Principios para una estrategia de Desarrollo para el Sector Pesquero Costarricense</t>
  </si>
  <si>
    <t>Fechas</t>
  </si>
  <si>
    <t>Participantes</t>
  </si>
  <si>
    <t>5-6 set-2018</t>
  </si>
  <si>
    <t>Banco Mundial</t>
  </si>
  <si>
    <t>INCOPESCA</t>
  </si>
  <si>
    <t>INA</t>
  </si>
  <si>
    <t>MOPT</t>
  </si>
  <si>
    <t>SENASA</t>
  </si>
  <si>
    <t>MINAE</t>
  </si>
  <si>
    <t>Servicio Nacional de Guardacostas</t>
  </si>
  <si>
    <t>JAPDEVA</t>
  </si>
  <si>
    <t>MICITT</t>
  </si>
  <si>
    <t>Ministerio de Agricultura y Ganadería</t>
  </si>
  <si>
    <t>PROCOMER</t>
  </si>
  <si>
    <t>COMEX</t>
  </si>
  <si>
    <t>Ministerio de la Presidencia</t>
  </si>
  <si>
    <t>Estrategia de Desarrollo Sostenible del Sector Pesquero</t>
  </si>
  <si>
    <t>UNCTAD</t>
  </si>
  <si>
    <t>FAO</t>
  </si>
  <si>
    <t>PNUD</t>
  </si>
  <si>
    <t>Cámara de Pescadores de Guanacaste</t>
  </si>
  <si>
    <t>Sector</t>
  </si>
  <si>
    <t>Palangre</t>
  </si>
  <si>
    <t>Comisión Nacional de la Industria Palangrera</t>
  </si>
  <si>
    <t>Palangre Golfito</t>
  </si>
  <si>
    <t>Palangre Quepos</t>
  </si>
  <si>
    <t>BIOIURIS (Asesoría Legal)</t>
  </si>
  <si>
    <t>Exportadora Frumar</t>
  </si>
  <si>
    <t>Rainbow Export Proc</t>
  </si>
  <si>
    <t>CANEPP</t>
  </si>
  <si>
    <t>MARTEC</t>
  </si>
  <si>
    <t>Exportador</t>
  </si>
  <si>
    <t>Gobierno Costa Rica</t>
  </si>
  <si>
    <t>Naciones Unidas</t>
  </si>
  <si>
    <t>Red AMPR</t>
  </si>
  <si>
    <t>Semi-Industrial Camaronero</t>
  </si>
  <si>
    <t>CAMAPUN</t>
  </si>
  <si>
    <t>CATUN</t>
  </si>
  <si>
    <t>Áreas Marinas de Pesca Responsable</t>
  </si>
  <si>
    <t>Academia</t>
  </si>
  <si>
    <t>Universidad Latina</t>
  </si>
  <si>
    <t>Instituto Tecnológico de Costa Rica</t>
  </si>
  <si>
    <t>Parque Marino del Pacífico</t>
  </si>
  <si>
    <t>Organizaciones No Gubernamentales</t>
  </si>
  <si>
    <t>Asociación Costa Rica por Siempre</t>
  </si>
  <si>
    <t>Comunicación D. Mentes</t>
  </si>
  <si>
    <t>Conservación Internacional</t>
  </si>
  <si>
    <t>MARVIVA</t>
  </si>
  <si>
    <t>COOPESOLIDAR</t>
  </si>
  <si>
    <t>Organizaciones Pesqueras de Limón</t>
  </si>
  <si>
    <t>Asociación de Pescadores de Cahuita</t>
  </si>
  <si>
    <t>COOPEBONIFACIO</t>
  </si>
  <si>
    <t>ASOPAC</t>
  </si>
  <si>
    <t>Asociación de Pescadores Turísticos</t>
  </si>
  <si>
    <t>Asociación de Pescadoras y Peladoras de Barra del Colorado</t>
  </si>
  <si>
    <t>Asociación de Pescadores de Barra del Colorado</t>
  </si>
  <si>
    <t>COOPEPESCA</t>
  </si>
  <si>
    <t>Organizaciones Pesqueras de Playas del Coco</t>
  </si>
  <si>
    <t>Organizaciones Pesqueras de Nicoya</t>
  </si>
  <si>
    <t>Asociación de Pescadores de Puerto Jesús</t>
  </si>
  <si>
    <t>ASOBEJUCO</t>
  </si>
  <si>
    <t>Puerto Thiel</t>
  </si>
  <si>
    <t>ASPESCOY</t>
  </si>
  <si>
    <t>Asociacion de Pescadores de Puerto Pochote</t>
  </si>
  <si>
    <t>Asociacion de Pescadores Turísticos Isla Moín</t>
  </si>
  <si>
    <t>Playa Guiones</t>
  </si>
  <si>
    <t>ASOPEDU</t>
  </si>
  <si>
    <t>Asociacion de Pescadores de Sámara</t>
  </si>
  <si>
    <t>Asociacion de Pescadores de Puerto San Pablo</t>
  </si>
  <si>
    <t>Asociación Red del Golfo</t>
  </si>
  <si>
    <t>Sector Industrial - Puntarenas</t>
  </si>
  <si>
    <t>CAGEVY Inversiones</t>
  </si>
  <si>
    <t>Alimentos Pro-Salud</t>
  </si>
  <si>
    <t>Industrias MARTEC</t>
  </si>
  <si>
    <t>Sector Palangre - Puntarenas</t>
  </si>
  <si>
    <t>PEKO Fish</t>
  </si>
  <si>
    <t>Mariscos SOTA</t>
  </si>
  <si>
    <t>Desarrollos Alimenticios del Oceano Pacífico</t>
  </si>
  <si>
    <t>PULPOMAR, S.A.</t>
  </si>
  <si>
    <t>Manderin Sea Food</t>
  </si>
  <si>
    <t>Sector Artesanal - Puntarenas</t>
  </si>
  <si>
    <t>Asociación de Pescadores de Chomes</t>
  </si>
  <si>
    <t>MUDECOOP, R.L.</t>
  </si>
  <si>
    <t>Asociación de Mujeres Mariposas del Golfo</t>
  </si>
  <si>
    <t>ASOPPAPU</t>
  </si>
  <si>
    <t>SUPAP</t>
  </si>
  <si>
    <t>SITRAIPA</t>
  </si>
  <si>
    <t>UNIPESCA</t>
  </si>
  <si>
    <t>FECOP</t>
  </si>
  <si>
    <t>APIC</t>
  </si>
  <si>
    <t>Asociación de Mujeres y Hombres Emprendedores</t>
  </si>
  <si>
    <t>ASOFUPOR</t>
  </si>
  <si>
    <t>Asociación de Pescadores de Playa Zancudo</t>
  </si>
  <si>
    <t>ASOPESCAR</t>
  </si>
  <si>
    <t>APREMAA</t>
  </si>
  <si>
    <t>ASOPEZ</t>
  </si>
  <si>
    <t>APIAPU</t>
  </si>
  <si>
    <t>APTC</t>
  </si>
  <si>
    <t>ASOSINPAQ</t>
  </si>
  <si>
    <t>Pilón</t>
  </si>
  <si>
    <t>APEBAPA</t>
  </si>
  <si>
    <t>APAKOPUGO</t>
  </si>
  <si>
    <t>Sector Pesquero - Zona Zur</t>
  </si>
  <si>
    <t>DETALLE DE ORGANIZACIONES PARTICIPANTES</t>
  </si>
  <si>
    <t>Pueblos Indígenas</t>
  </si>
  <si>
    <t>China Kicha</t>
  </si>
  <si>
    <t>Salitre</t>
  </si>
  <si>
    <t>Boruca</t>
  </si>
  <si>
    <t>Quitirrisí</t>
  </si>
  <si>
    <t>Conte - Burica</t>
  </si>
  <si>
    <t>Maleku</t>
  </si>
  <si>
    <t>Cabagra</t>
  </si>
  <si>
    <t>Aditica</t>
  </si>
  <si>
    <t>Térraba</t>
  </si>
  <si>
    <t>Bribri Talamanca</t>
  </si>
  <si>
    <t>Huetar</t>
  </si>
  <si>
    <t>Bajo Chirripó</t>
  </si>
  <si>
    <t>APCA</t>
  </si>
  <si>
    <t>Talamanca</t>
  </si>
  <si>
    <t>ADI Cabécar Talamanca</t>
  </si>
  <si>
    <t>MNICR</t>
  </si>
  <si>
    <t>Universidad de Costa Rica - Golfito</t>
  </si>
  <si>
    <t>Taller del Programa Desarrollo Sostenible de la Pesca y la Acuicultura en Costa Rica Cuajiniquil, Guanacaste</t>
  </si>
  <si>
    <t>Asociación de Pescadores</t>
  </si>
  <si>
    <t>Asociación de Pescadores de Santa Elena</t>
  </si>
  <si>
    <t>Cámara de Turismo</t>
  </si>
  <si>
    <t>ASOPAR</t>
  </si>
  <si>
    <t>Organización local</t>
  </si>
  <si>
    <t>Taller del Programa Desarrollo Sostenible de la Pesca y la Acuicultura en Costa Rica Playas del Coco, Guanacaste</t>
  </si>
  <si>
    <t>ADIBUSA</t>
  </si>
  <si>
    <t>ASOPESJU</t>
  </si>
  <si>
    <t>Asociación de Mujeres de Playas del Coco</t>
  </si>
  <si>
    <t>COOPEMAR</t>
  </si>
  <si>
    <t>Asociación de Pescadores de Playas del Coco</t>
  </si>
  <si>
    <t>ONG</t>
  </si>
  <si>
    <t>Costa Rica por Siempre</t>
  </si>
  <si>
    <t>Pesca Turística</t>
  </si>
  <si>
    <t>Asociación de Playa Tamarindo</t>
  </si>
  <si>
    <t>Asociación Playa Flamingo</t>
  </si>
  <si>
    <t>Taller del Programa Desarrollo Sostenible de la Pesca y la Acuicultura en Costa Rica Barra Honda, Nicoya, Guanacaste</t>
  </si>
  <si>
    <t>Pesca  Artesanal</t>
  </si>
  <si>
    <t>ASPECOY</t>
  </si>
  <si>
    <t>COOPEACUICULTORES, R.L.</t>
  </si>
  <si>
    <t>ASOPESATRANFA</t>
  </si>
  <si>
    <t>Asociación de Pescadores Puerto Níspero</t>
  </si>
  <si>
    <t>Asociación de Pescadores Playa Pochote</t>
  </si>
  <si>
    <t>Asociación Mixta de Isla Chira</t>
  </si>
  <si>
    <t>Taller del Programa Desarrollo Sostenible de la Pesca y la Acuicultura en Costa Rica Puerto Viejo, Limón</t>
  </si>
  <si>
    <t>SINAC - MINAE</t>
  </si>
  <si>
    <t>SINAC - ADIM</t>
  </si>
  <si>
    <t>IMAS</t>
  </si>
  <si>
    <t>Sector Comercial Pequeña Escala</t>
  </si>
  <si>
    <t>Taller del Programa Desarrollo Sostenible de la Pesca y la Acuicultura en Costa Rica Cahuita, Limón</t>
  </si>
  <si>
    <t>Taller del Programa Desarrollo Sostenible de la Pesca y la Acuicultura en Costa Rica, Limón</t>
  </si>
  <si>
    <t>SIPACAAP</t>
  </si>
  <si>
    <t>Junta Directiva de INCOPESCA</t>
  </si>
  <si>
    <t>Taller del Programa Desarrollo Sostenible de la Pesca y la Acuicultura en Costa Rica, Barra del Colorado</t>
  </si>
  <si>
    <t>SINAC - ACTO</t>
  </si>
  <si>
    <t>Universidad de Costa Rica - Limón</t>
  </si>
  <si>
    <t>Sector pesquero  - Limón</t>
  </si>
  <si>
    <t>ASOPEIL</t>
  </si>
  <si>
    <t>Asociación de Pescadores de Cieneguita</t>
  </si>
  <si>
    <t>CNE</t>
  </si>
  <si>
    <t>ADIC</t>
  </si>
  <si>
    <t>Asoc. de Pescadores Artesanales Unidos de Pequeña Escala Barra del Colorado, Caribe Norte</t>
  </si>
  <si>
    <t>Asoc. de Mujeres Pescadoras y Procesadoras de Barra del Colorado, Caribe Norte</t>
  </si>
  <si>
    <t>Asosiación de pescadores turísiticos y artesanales de Bahía Moín</t>
  </si>
  <si>
    <t>Asociación de pescadores de Portete</t>
  </si>
  <si>
    <t>Participación por género</t>
  </si>
  <si>
    <t>Masculino</t>
  </si>
  <si>
    <t>Femenino</t>
  </si>
  <si>
    <t>Organización Local</t>
  </si>
  <si>
    <t>COOPEPROMAR</t>
  </si>
  <si>
    <t>Cámara Costarricense de la Ind. Atunera</t>
  </si>
  <si>
    <t>Total Hombres</t>
  </si>
  <si>
    <t>Total Mujeres</t>
  </si>
  <si>
    <t>Estrategia de Desarrollo Sostenible del Sector Pesquero, Visita a Paquera</t>
  </si>
  <si>
    <t>Sesión de trabajo Banco Mundial-Instituciones de Gobierno, sector Pesca</t>
  </si>
  <si>
    <t>PIMA</t>
  </si>
  <si>
    <t>MAG</t>
  </si>
  <si>
    <t>Principios para una estrategia de Desarrollo para el Sector Pesquero Costarricense, Limón</t>
  </si>
  <si>
    <t>Principios para una estrategia de Desarrollo para el Sector Pesquero Costarricense, Playas del Coco</t>
  </si>
  <si>
    <t>Presentación de proyecto a instituciones  de zonas involucradas, Despacho Vice-Ministro MAG</t>
  </si>
  <si>
    <t>Principios para una estrategia de Desarrollo para el Sector Pesquero Costarricense, Mesa Nacional Indígena</t>
  </si>
  <si>
    <t>Reunión Proyecto Desarrollo Sostenible de la Pesca,, Sala Tecnolígica MAG con sector Palangre</t>
  </si>
  <si>
    <t>Cámara Nacional de la Industria Palangrera</t>
  </si>
  <si>
    <t>Cámara Quepos</t>
  </si>
  <si>
    <t>Principios para una estrategia de Desarrollo para el Sector Pesquero Costarricense, Nicoya</t>
  </si>
  <si>
    <t>Principios para una estrategia de Desarrollo para el Sector Pesquero Costarricense, Golfito</t>
  </si>
  <si>
    <t>Sector Camaronero</t>
  </si>
  <si>
    <t>Sector Industrial</t>
  </si>
  <si>
    <t>Organización no Gubernamental</t>
  </si>
  <si>
    <t>Sector Artesanal</t>
  </si>
  <si>
    <t>Taller de Socialización: Programa Desarrollo Sotenible Sector Pesquero y Acuícola de Costa Rica, INA, Puntarenas</t>
  </si>
  <si>
    <t>Asociación Red del Golfo 201</t>
  </si>
  <si>
    <t>Asotambor</t>
  </si>
  <si>
    <t>ACT-SINAC</t>
  </si>
  <si>
    <t>Federación de Pescadores del Pacífico</t>
  </si>
  <si>
    <t>Peladoras de Camarón</t>
  </si>
  <si>
    <t>Area Marina de Pesca Responsable Paquera - Tambor</t>
  </si>
  <si>
    <t>Asesoría Legal</t>
  </si>
  <si>
    <t>Sector Pesquero</t>
  </si>
  <si>
    <t>Cámara de Pescadores de Quepos</t>
  </si>
  <si>
    <t>AMAS</t>
  </si>
  <si>
    <t>Asociación de Pescadores de Cabuya</t>
  </si>
  <si>
    <t>Defensoría de los Habitantes</t>
  </si>
  <si>
    <t>COOPEQUEPOS</t>
  </si>
  <si>
    <t>COOPEMUP</t>
  </si>
  <si>
    <t>Vice-Ministerio de la Presidencia</t>
  </si>
  <si>
    <t>Asociación de Pesca Deportiva Quepos</t>
  </si>
  <si>
    <t>Sector Turismo</t>
  </si>
  <si>
    <t>Sector Acuícola</t>
  </si>
  <si>
    <t>Molusqueros</t>
  </si>
  <si>
    <t>Sector Pesquero de Guanacaste</t>
  </si>
  <si>
    <t>Sindicato de Pescadores</t>
  </si>
  <si>
    <t>Sector Palangre</t>
  </si>
  <si>
    <t>Red del Golfo</t>
  </si>
  <si>
    <t>PERIODO 2018-2020</t>
  </si>
  <si>
    <t>COMUNICACIÓN  Y CONSULTA PROYECTO BANCO MUNDIAL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</si>
</sst>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5" xfId="0" applyFill="1" applyBorder="1" applyAlignment="1">
      <alignment vertical="center" wrapText="1"/>
    </xf>
    <xf numFmtId="0" fontId="0" fillId="2" borderId="15" xfId="0" applyFill="1" applyBorder="1"/>
    <xf numFmtId="0" fontId="0" fillId="2" borderId="1" xfId="0" applyFill="1" applyBorder="1" applyAlignment="1">
      <alignment vertical="center" wrapText="1"/>
    </xf>
    <xf numFmtId="0" fontId="0" fillId="2" borderId="1" xfId="0" applyFill="1" applyBorder="1"/>
    <xf numFmtId="0" fontId="0" fillId="2" borderId="13" xfId="0" applyFill="1" applyBorder="1" applyAlignment="1">
      <alignment vertical="center" wrapText="1"/>
    </xf>
    <xf numFmtId="0" fontId="0" fillId="2" borderId="13" xfId="0" applyFill="1" applyBorder="1"/>
    <xf numFmtId="14" fontId="0" fillId="2" borderId="3" xfId="0" applyNumberFormat="1" applyFill="1" applyBorder="1" applyAlignment="1">
      <alignment vertical="center" wrapText="1"/>
    </xf>
    <xf numFmtId="0" fontId="0" fillId="2" borderId="3" xfId="0" applyFill="1" applyBorder="1"/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/>
    <xf numFmtId="14" fontId="0" fillId="2" borderId="15" xfId="0" applyNumberFormat="1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14" fontId="0" fillId="2" borderId="7" xfId="0" applyNumberFormat="1" applyFill="1" applyBorder="1" applyAlignment="1">
      <alignment vertical="center" wrapText="1"/>
    </xf>
    <xf numFmtId="14" fontId="0" fillId="2" borderId="15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0" fontId="0" fillId="2" borderId="13" xfId="1" applyNumberFormat="1" applyFont="1" applyFill="1" applyBorder="1" applyAlignment="1">
      <alignment horizontal="center" vertical="center" wrapText="1"/>
    </xf>
    <xf numFmtId="10" fontId="0" fillId="2" borderId="14" xfId="1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4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0" fontId="1" fillId="2" borderId="6" xfId="1" applyNumberFormat="1" applyFont="1" applyFill="1" applyBorder="1" applyAlignment="1">
      <alignment horizontal="center"/>
    </xf>
    <xf numFmtId="10" fontId="1" fillId="2" borderId="10" xfId="1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10" fontId="0" fillId="2" borderId="1" xfId="1" applyNumberFormat="1" applyFont="1" applyFill="1" applyBorder="1" applyAlignment="1">
      <alignment horizontal="center" vertical="center" wrapText="1"/>
    </xf>
    <xf numFmtId="10" fontId="0" fillId="2" borderId="7" xfId="1" applyNumberFormat="1" applyFont="1" applyFill="1" applyBorder="1" applyAlignment="1">
      <alignment horizontal="center" vertical="center" wrapText="1"/>
    </xf>
    <xf numFmtId="10" fontId="0" fillId="2" borderId="9" xfId="1" applyNumberFormat="1" applyFont="1" applyFill="1" applyBorder="1" applyAlignment="1">
      <alignment horizontal="center" vertical="center" wrapText="1"/>
    </xf>
    <xf numFmtId="10" fontId="0" fillId="2" borderId="10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0" fontId="0" fillId="2" borderId="13" xfId="1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0" fontId="0" fillId="2" borderId="14" xfId="1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10" fontId="0" fillId="2" borderId="18" xfId="1" applyNumberFormat="1" applyFont="1" applyFill="1" applyBorder="1" applyAlignment="1">
      <alignment horizontal="center" vertical="center" wrapText="1"/>
    </xf>
    <xf numFmtId="10" fontId="0" fillId="2" borderId="20" xfId="1" applyNumberFormat="1" applyFont="1" applyFill="1" applyBorder="1" applyAlignment="1">
      <alignment horizontal="center" vertical="center" wrapText="1"/>
    </xf>
    <xf numFmtId="10" fontId="0" fillId="2" borderId="19" xfId="1" applyNumberFormat="1" applyFont="1" applyFill="1" applyBorder="1" applyAlignment="1">
      <alignment horizontal="center" vertical="center" wrapText="1"/>
    </xf>
    <xf numFmtId="10" fontId="0" fillId="2" borderId="21" xfId="1" applyNumberFormat="1" applyFon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10" fontId="0" fillId="2" borderId="13" xfId="0" applyNumberFormat="1" applyFill="1" applyBorder="1" applyAlignment="1">
      <alignment horizontal="center" vertical="center" wrapText="1"/>
    </xf>
    <xf numFmtId="10" fontId="0" fillId="2" borderId="9" xfId="0" applyNumberFormat="1" applyFill="1" applyBorder="1" applyAlignment="1">
      <alignment horizontal="center" vertical="center" wrapText="1"/>
    </xf>
    <xf numFmtId="10" fontId="0" fillId="2" borderId="14" xfId="0" applyNumberFormat="1" applyFill="1" applyBorder="1" applyAlignment="1">
      <alignment horizontal="center" vertical="center" wrapText="1"/>
    </xf>
    <xf numFmtId="10" fontId="0" fillId="2" borderId="7" xfId="0" applyNumberFormat="1" applyFill="1" applyBorder="1" applyAlignment="1">
      <alignment horizontal="center" vertical="center" wrapText="1"/>
    </xf>
    <xf numFmtId="10" fontId="0" fillId="2" borderId="10" xfId="0" applyNumberForma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14" fontId="0" fillId="2" borderId="15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2" borderId="13" xfId="0" applyNumberForma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" fontId="0" fillId="2" borderId="3" xfId="1" applyNumberFormat="1" applyFont="1" applyFill="1" applyBorder="1" applyAlignment="1">
      <alignment horizontal="center" vertical="center" wrapText="1"/>
    </xf>
    <xf numFmtId="1" fontId="0" fillId="2" borderId="1" xfId="1" applyNumberFormat="1" applyFont="1" applyFill="1" applyBorder="1" applyAlignment="1">
      <alignment horizontal="center" vertical="center" wrapText="1"/>
    </xf>
    <xf numFmtId="1" fontId="0" fillId="2" borderId="8" xfId="1" applyNumberFormat="1" applyFont="1" applyFill="1" applyBorder="1" applyAlignment="1">
      <alignment horizontal="center" vertical="center" wrapText="1"/>
    </xf>
    <xf numFmtId="1" fontId="0" fillId="2" borderId="9" xfId="1" applyNumberFormat="1" applyFont="1" applyFill="1" applyBorder="1" applyAlignment="1">
      <alignment horizontal="center" vertical="center" wrapText="1"/>
    </xf>
    <xf numFmtId="1" fontId="0" fillId="2" borderId="18" xfId="1" applyNumberFormat="1" applyFont="1" applyFill="1" applyBorder="1" applyAlignment="1">
      <alignment horizontal="center" vertical="center" wrapText="1"/>
    </xf>
    <xf numFmtId="1" fontId="0" fillId="2" borderId="15" xfId="1" applyNumberFormat="1" applyFont="1" applyFill="1" applyBorder="1" applyAlignment="1">
      <alignment horizontal="center" vertical="center" wrapText="1"/>
    </xf>
    <xf numFmtId="1" fontId="0" fillId="2" borderId="19" xfId="1" applyNumberFormat="1" applyFont="1" applyFill="1" applyBorder="1" applyAlignment="1">
      <alignment horizontal="center" vertical="center" wrapText="1"/>
    </xf>
    <xf numFmtId="1" fontId="0" fillId="2" borderId="16" xfId="1" applyNumberFormat="1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14" fontId="0" fillId="2" borderId="11" xfId="0" applyNumberFormat="1" applyFill="1" applyBorder="1" applyAlignment="1">
      <alignment horizontal="center" vertical="center" wrapText="1"/>
    </xf>
    <xf numFmtId="14" fontId="0" fillId="2" borderId="18" xfId="0" applyNumberFormat="1" applyFill="1" applyBorder="1" applyAlignment="1">
      <alignment horizontal="center" vertical="center" wrapText="1"/>
    </xf>
    <xf numFmtId="14" fontId="0" fillId="2" borderId="20" xfId="0" applyNumberFormat="1" applyFill="1" applyBorder="1" applyAlignment="1">
      <alignment horizontal="center" vertical="center" wrapText="1"/>
    </xf>
    <xf numFmtId="1" fontId="0" fillId="2" borderId="11" xfId="1" applyNumberFormat="1" applyFont="1" applyFill="1" applyBorder="1" applyAlignment="1">
      <alignment horizontal="center" vertical="center" wrapText="1"/>
    </xf>
    <xf numFmtId="1" fontId="0" fillId="2" borderId="4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7"/>
  <sheetViews>
    <sheetView tabSelected="1" workbookViewId="0">
      <pane ySplit="7" topLeftCell="A8" activePane="bottomLeft" state="frozen"/>
      <selection pane="bottomLeft" activeCell="A3" sqref="A3:F3"/>
    </sheetView>
  </sheetViews>
  <sheetFormatPr baseColWidth="10" defaultColWidth="10.85546875" defaultRowHeight="15" x14ac:dyDescent="0.25"/>
  <cols>
    <col min="1" max="1" width="34.5703125" style="1" customWidth="1"/>
    <col min="2" max="2" width="10.85546875" style="1"/>
    <col min="3" max="3" width="38.140625" style="1" bestFit="1" customWidth="1"/>
    <col min="4" max="4" width="81.85546875" style="1" bestFit="1" customWidth="1"/>
    <col min="5" max="5" width="13" style="1" bestFit="1" customWidth="1"/>
    <col min="6" max="16384" width="10.85546875" style="1"/>
  </cols>
  <sheetData>
    <row r="2" spans="1:6" ht="23.25" x14ac:dyDescent="0.35">
      <c r="A2" s="43" t="s">
        <v>220</v>
      </c>
      <c r="B2" s="43"/>
      <c r="C2" s="43"/>
      <c r="D2" s="43"/>
      <c r="E2" s="43"/>
      <c r="F2" s="43"/>
    </row>
    <row r="3" spans="1:6" ht="23.25" x14ac:dyDescent="0.35">
      <c r="A3" s="43" t="s">
        <v>219</v>
      </c>
      <c r="B3" s="43"/>
      <c r="C3" s="43"/>
      <c r="D3" s="43"/>
      <c r="E3" s="43"/>
      <c r="F3" s="43"/>
    </row>
    <row r="4" spans="1:6" ht="23.25" x14ac:dyDescent="0.35">
      <c r="A4" s="43" t="s">
        <v>105</v>
      </c>
      <c r="B4" s="43"/>
      <c r="C4" s="43"/>
      <c r="D4" s="43"/>
      <c r="E4" s="43"/>
      <c r="F4" s="43"/>
    </row>
    <row r="5" spans="1:6" ht="24" thickBot="1" x14ac:dyDescent="0.4">
      <c r="A5" s="2"/>
      <c r="B5" s="2"/>
      <c r="C5" s="2"/>
      <c r="D5" s="2"/>
    </row>
    <row r="6" spans="1:6" x14ac:dyDescent="0.25">
      <c r="A6" s="62" t="s">
        <v>0</v>
      </c>
      <c r="B6" s="64" t="s">
        <v>2</v>
      </c>
      <c r="C6" s="64" t="s">
        <v>23</v>
      </c>
      <c r="D6" s="64" t="s">
        <v>3</v>
      </c>
      <c r="E6" s="64" t="s">
        <v>170</v>
      </c>
      <c r="F6" s="66"/>
    </row>
    <row r="7" spans="1:6" ht="15.75" thickBot="1" x14ac:dyDescent="0.3">
      <c r="A7" s="63"/>
      <c r="B7" s="65"/>
      <c r="C7" s="65"/>
      <c r="D7" s="65"/>
      <c r="E7" s="3" t="s">
        <v>171</v>
      </c>
      <c r="F7" s="4" t="s">
        <v>172</v>
      </c>
    </row>
    <row r="8" spans="1:6" x14ac:dyDescent="0.25">
      <c r="A8" s="67" t="s">
        <v>1</v>
      </c>
      <c r="B8" s="36" t="s">
        <v>4</v>
      </c>
      <c r="C8" s="5" t="s">
        <v>5</v>
      </c>
      <c r="D8" s="6" t="s">
        <v>5</v>
      </c>
      <c r="E8" s="36">
        <v>26</v>
      </c>
      <c r="F8" s="38">
        <v>18</v>
      </c>
    </row>
    <row r="9" spans="1:6" x14ac:dyDescent="0.25">
      <c r="A9" s="68"/>
      <c r="B9" s="45"/>
      <c r="C9" s="7" t="s">
        <v>34</v>
      </c>
      <c r="D9" s="8" t="s">
        <v>6</v>
      </c>
      <c r="E9" s="45"/>
      <c r="F9" s="48"/>
    </row>
    <row r="10" spans="1:6" x14ac:dyDescent="0.25">
      <c r="A10" s="68"/>
      <c r="B10" s="45"/>
      <c r="C10" s="7" t="s">
        <v>34</v>
      </c>
      <c r="D10" s="8" t="s">
        <v>157</v>
      </c>
      <c r="E10" s="45"/>
      <c r="F10" s="48"/>
    </row>
    <row r="11" spans="1:6" x14ac:dyDescent="0.25">
      <c r="A11" s="68"/>
      <c r="B11" s="45"/>
      <c r="C11" s="7" t="s">
        <v>34</v>
      </c>
      <c r="D11" s="8" t="s">
        <v>7</v>
      </c>
      <c r="E11" s="45"/>
      <c r="F11" s="48"/>
    </row>
    <row r="12" spans="1:6" x14ac:dyDescent="0.25">
      <c r="A12" s="68"/>
      <c r="B12" s="45"/>
      <c r="C12" s="7" t="s">
        <v>34</v>
      </c>
      <c r="D12" s="8" t="s">
        <v>8</v>
      </c>
      <c r="E12" s="45"/>
      <c r="F12" s="48"/>
    </row>
    <row r="13" spans="1:6" x14ac:dyDescent="0.25">
      <c r="A13" s="68"/>
      <c r="B13" s="45"/>
      <c r="C13" s="7" t="s">
        <v>34</v>
      </c>
      <c r="D13" s="8" t="s">
        <v>9</v>
      </c>
      <c r="E13" s="45"/>
      <c r="F13" s="48"/>
    </row>
    <row r="14" spans="1:6" x14ac:dyDescent="0.25">
      <c r="A14" s="68"/>
      <c r="B14" s="45"/>
      <c r="C14" s="7" t="s">
        <v>34</v>
      </c>
      <c r="D14" s="8" t="s">
        <v>10</v>
      </c>
      <c r="E14" s="45"/>
      <c r="F14" s="48"/>
    </row>
    <row r="15" spans="1:6" x14ac:dyDescent="0.25">
      <c r="A15" s="68"/>
      <c r="B15" s="45"/>
      <c r="C15" s="7" t="s">
        <v>34</v>
      </c>
      <c r="D15" s="8" t="s">
        <v>11</v>
      </c>
      <c r="E15" s="39">
        <f>26/44</f>
        <v>0.59090909090909094</v>
      </c>
      <c r="F15" s="41">
        <f>18/44</f>
        <v>0.40909090909090912</v>
      </c>
    </row>
    <row r="16" spans="1:6" x14ac:dyDescent="0.25">
      <c r="A16" s="68"/>
      <c r="B16" s="45"/>
      <c r="C16" s="7" t="s">
        <v>34</v>
      </c>
      <c r="D16" s="8" t="s">
        <v>12</v>
      </c>
      <c r="E16" s="39"/>
      <c r="F16" s="41"/>
    </row>
    <row r="17" spans="1:6" x14ac:dyDescent="0.25">
      <c r="A17" s="68"/>
      <c r="B17" s="45"/>
      <c r="C17" s="7" t="s">
        <v>34</v>
      </c>
      <c r="D17" s="8" t="s">
        <v>13</v>
      </c>
      <c r="E17" s="39"/>
      <c r="F17" s="41"/>
    </row>
    <row r="18" spans="1:6" x14ac:dyDescent="0.25">
      <c r="A18" s="68"/>
      <c r="B18" s="45"/>
      <c r="C18" s="7" t="s">
        <v>34</v>
      </c>
      <c r="D18" s="8" t="s">
        <v>14</v>
      </c>
      <c r="E18" s="39"/>
      <c r="F18" s="41"/>
    </row>
    <row r="19" spans="1:6" x14ac:dyDescent="0.25">
      <c r="A19" s="68"/>
      <c r="B19" s="45"/>
      <c r="C19" s="7" t="s">
        <v>34</v>
      </c>
      <c r="D19" s="8" t="s">
        <v>15</v>
      </c>
      <c r="E19" s="39"/>
      <c r="F19" s="41"/>
    </row>
    <row r="20" spans="1:6" x14ac:dyDescent="0.25">
      <c r="A20" s="68"/>
      <c r="B20" s="45"/>
      <c r="C20" s="7" t="s">
        <v>34</v>
      </c>
      <c r="D20" s="8" t="s">
        <v>16</v>
      </c>
      <c r="E20" s="39"/>
      <c r="F20" s="41"/>
    </row>
    <row r="21" spans="1:6" ht="15.75" thickBot="1" x14ac:dyDescent="0.3">
      <c r="A21" s="69"/>
      <c r="B21" s="73"/>
      <c r="C21" s="9" t="s">
        <v>34</v>
      </c>
      <c r="D21" s="10" t="s">
        <v>17</v>
      </c>
      <c r="E21" s="46"/>
      <c r="F21" s="49"/>
    </row>
    <row r="22" spans="1:6" x14ac:dyDescent="0.25">
      <c r="A22" s="74" t="s">
        <v>179</v>
      </c>
      <c r="B22" s="75">
        <v>43402</v>
      </c>
      <c r="C22" s="11" t="s">
        <v>5</v>
      </c>
      <c r="D22" s="12" t="s">
        <v>5</v>
      </c>
      <c r="E22" s="79">
        <v>8</v>
      </c>
      <c r="F22" s="81">
        <v>2</v>
      </c>
    </row>
    <row r="23" spans="1:6" x14ac:dyDescent="0.25">
      <c r="A23" s="68"/>
      <c r="B23" s="45"/>
      <c r="C23" s="7" t="s">
        <v>34</v>
      </c>
      <c r="D23" s="8" t="s">
        <v>6</v>
      </c>
      <c r="E23" s="80"/>
      <c r="F23" s="82"/>
    </row>
    <row r="24" spans="1:6" x14ac:dyDescent="0.25">
      <c r="A24" s="68"/>
      <c r="B24" s="45"/>
      <c r="C24" s="7" t="s">
        <v>35</v>
      </c>
      <c r="D24" s="8" t="s">
        <v>20</v>
      </c>
      <c r="E24" s="39">
        <f>+E22/10</f>
        <v>0.8</v>
      </c>
      <c r="F24" s="41">
        <f>+F22/10</f>
        <v>0.2</v>
      </c>
    </row>
    <row r="25" spans="1:6" ht="15.75" thickBot="1" x14ac:dyDescent="0.3">
      <c r="A25" s="76"/>
      <c r="B25" s="78"/>
      <c r="C25" s="13" t="s">
        <v>34</v>
      </c>
      <c r="D25" s="14" t="s">
        <v>14</v>
      </c>
      <c r="E25" s="40"/>
      <c r="F25" s="42"/>
    </row>
    <row r="26" spans="1:6" ht="14.45" customHeight="1" x14ac:dyDescent="0.25">
      <c r="A26" s="67" t="s">
        <v>18</v>
      </c>
      <c r="B26" s="70">
        <v>43410</v>
      </c>
      <c r="C26" s="15" t="s">
        <v>5</v>
      </c>
      <c r="D26" s="6" t="s">
        <v>5</v>
      </c>
      <c r="E26" s="36">
        <v>15</v>
      </c>
      <c r="F26" s="38">
        <v>1</v>
      </c>
    </row>
    <row r="27" spans="1:6" x14ac:dyDescent="0.25">
      <c r="A27" s="68"/>
      <c r="B27" s="71"/>
      <c r="C27" s="7" t="s">
        <v>34</v>
      </c>
      <c r="D27" s="8" t="s">
        <v>6</v>
      </c>
      <c r="E27" s="45"/>
      <c r="F27" s="48"/>
    </row>
    <row r="28" spans="1:6" x14ac:dyDescent="0.25">
      <c r="A28" s="68"/>
      <c r="B28" s="71"/>
      <c r="C28" s="7" t="s">
        <v>35</v>
      </c>
      <c r="D28" s="8" t="s">
        <v>20</v>
      </c>
      <c r="E28" s="45"/>
      <c r="F28" s="48"/>
    </row>
    <row r="29" spans="1:6" x14ac:dyDescent="0.25">
      <c r="A29" s="68"/>
      <c r="B29" s="71"/>
      <c r="C29" s="16" t="s">
        <v>24</v>
      </c>
      <c r="D29" s="8" t="s">
        <v>22</v>
      </c>
      <c r="E29" s="45"/>
      <c r="F29" s="48"/>
    </row>
    <row r="30" spans="1:6" x14ac:dyDescent="0.25">
      <c r="A30" s="68"/>
      <c r="B30" s="71"/>
      <c r="C30" s="16" t="s">
        <v>24</v>
      </c>
      <c r="D30" s="8" t="s">
        <v>25</v>
      </c>
      <c r="E30" s="45"/>
      <c r="F30" s="48"/>
    </row>
    <row r="31" spans="1:6" x14ac:dyDescent="0.25">
      <c r="A31" s="68"/>
      <c r="B31" s="71"/>
      <c r="C31" s="16" t="s">
        <v>24</v>
      </c>
      <c r="D31" s="8" t="s">
        <v>26</v>
      </c>
      <c r="E31" s="45"/>
      <c r="F31" s="48"/>
    </row>
    <row r="32" spans="1:6" x14ac:dyDescent="0.25">
      <c r="A32" s="68"/>
      <c r="B32" s="71"/>
      <c r="C32" s="16" t="s">
        <v>24</v>
      </c>
      <c r="D32" s="8" t="s">
        <v>27</v>
      </c>
      <c r="E32" s="45"/>
      <c r="F32" s="48"/>
    </row>
    <row r="33" spans="1:6" x14ac:dyDescent="0.25">
      <c r="A33" s="68"/>
      <c r="B33" s="71"/>
      <c r="C33" s="16" t="s">
        <v>24</v>
      </c>
      <c r="D33" s="8" t="s">
        <v>28</v>
      </c>
      <c r="E33" s="45"/>
      <c r="F33" s="48"/>
    </row>
    <row r="34" spans="1:6" x14ac:dyDescent="0.25">
      <c r="A34" s="68"/>
      <c r="B34" s="71"/>
      <c r="C34" s="16" t="s">
        <v>24</v>
      </c>
      <c r="D34" s="8" t="s">
        <v>20</v>
      </c>
      <c r="E34" s="39">
        <f>+E26/16</f>
        <v>0.9375</v>
      </c>
      <c r="F34" s="41">
        <f>1/15</f>
        <v>6.6666666666666666E-2</v>
      </c>
    </row>
    <row r="35" spans="1:6" x14ac:dyDescent="0.25">
      <c r="A35" s="68"/>
      <c r="B35" s="71"/>
      <c r="C35" s="16" t="s">
        <v>33</v>
      </c>
      <c r="D35" s="8" t="s">
        <v>29</v>
      </c>
      <c r="E35" s="39"/>
      <c r="F35" s="41"/>
    </row>
    <row r="36" spans="1:6" x14ac:dyDescent="0.25">
      <c r="A36" s="68"/>
      <c r="B36" s="71"/>
      <c r="C36" s="16" t="s">
        <v>33</v>
      </c>
      <c r="D36" s="8" t="s">
        <v>30</v>
      </c>
      <c r="E36" s="39"/>
      <c r="F36" s="41"/>
    </row>
    <row r="37" spans="1:6" x14ac:dyDescent="0.25">
      <c r="A37" s="68"/>
      <c r="B37" s="71"/>
      <c r="C37" s="16" t="s">
        <v>33</v>
      </c>
      <c r="D37" s="8" t="s">
        <v>31</v>
      </c>
      <c r="E37" s="39"/>
      <c r="F37" s="41"/>
    </row>
    <row r="38" spans="1:6" x14ac:dyDescent="0.25">
      <c r="A38" s="68"/>
      <c r="B38" s="71"/>
      <c r="C38" s="16" t="s">
        <v>33</v>
      </c>
      <c r="D38" s="8" t="s">
        <v>32</v>
      </c>
      <c r="E38" s="39"/>
      <c r="F38" s="41"/>
    </row>
    <row r="39" spans="1:6" x14ac:dyDescent="0.25">
      <c r="A39" s="68"/>
      <c r="B39" s="71"/>
      <c r="C39" s="16" t="s">
        <v>40</v>
      </c>
      <c r="D39" s="8" t="s">
        <v>36</v>
      </c>
      <c r="E39" s="39"/>
      <c r="F39" s="41"/>
    </row>
    <row r="40" spans="1:6" x14ac:dyDescent="0.25">
      <c r="A40" s="68"/>
      <c r="B40" s="71"/>
      <c r="C40" s="16" t="s">
        <v>37</v>
      </c>
      <c r="D40" s="8" t="s">
        <v>38</v>
      </c>
      <c r="E40" s="39"/>
      <c r="F40" s="41"/>
    </row>
    <row r="41" spans="1:6" ht="15.75" thickBot="1" x14ac:dyDescent="0.3">
      <c r="A41" s="76"/>
      <c r="B41" s="77"/>
      <c r="C41" s="17" t="s">
        <v>175</v>
      </c>
      <c r="D41" s="14" t="s">
        <v>39</v>
      </c>
      <c r="E41" s="40"/>
      <c r="F41" s="42"/>
    </row>
    <row r="42" spans="1:6" x14ac:dyDescent="0.25">
      <c r="A42" s="67" t="s">
        <v>178</v>
      </c>
      <c r="B42" s="70">
        <v>43411</v>
      </c>
      <c r="C42" s="18" t="s">
        <v>5</v>
      </c>
      <c r="D42" s="6" t="s">
        <v>6</v>
      </c>
      <c r="E42" s="36">
        <v>10</v>
      </c>
      <c r="F42" s="38">
        <v>2</v>
      </c>
    </row>
    <row r="43" spans="1:6" x14ac:dyDescent="0.25">
      <c r="A43" s="68"/>
      <c r="B43" s="71"/>
      <c r="C43" s="19" t="s">
        <v>34</v>
      </c>
      <c r="D43" s="8" t="s">
        <v>5</v>
      </c>
      <c r="E43" s="45"/>
      <c r="F43" s="48"/>
    </row>
    <row r="44" spans="1:6" x14ac:dyDescent="0.25">
      <c r="A44" s="68"/>
      <c r="B44" s="45"/>
      <c r="C44" s="19" t="s">
        <v>35</v>
      </c>
      <c r="D44" s="8" t="s">
        <v>20</v>
      </c>
      <c r="E44" s="39">
        <f>10/12</f>
        <v>0.83333333333333337</v>
      </c>
      <c r="F44" s="41">
        <f>2/12</f>
        <v>0.16666666666666666</v>
      </c>
    </row>
    <row r="45" spans="1:6" ht="15.75" thickBot="1" x14ac:dyDescent="0.3">
      <c r="A45" s="69"/>
      <c r="B45" s="73"/>
      <c r="C45" s="20" t="s">
        <v>173</v>
      </c>
      <c r="D45" s="10" t="s">
        <v>174</v>
      </c>
      <c r="E45" s="46"/>
      <c r="F45" s="49"/>
    </row>
    <row r="46" spans="1:6" x14ac:dyDescent="0.25">
      <c r="A46" s="74" t="s">
        <v>18</v>
      </c>
      <c r="B46" s="75">
        <v>43412</v>
      </c>
      <c r="C46" s="21" t="s">
        <v>5</v>
      </c>
      <c r="D46" s="12" t="s">
        <v>5</v>
      </c>
      <c r="E46" s="35">
        <v>12</v>
      </c>
      <c r="F46" s="37">
        <v>4</v>
      </c>
    </row>
    <row r="47" spans="1:6" x14ac:dyDescent="0.25">
      <c r="A47" s="68"/>
      <c r="B47" s="71"/>
      <c r="C47" s="22" t="s">
        <v>35</v>
      </c>
      <c r="D47" s="8" t="s">
        <v>20</v>
      </c>
      <c r="E47" s="51"/>
      <c r="F47" s="50"/>
    </row>
    <row r="48" spans="1:6" ht="14.45" customHeight="1" x14ac:dyDescent="0.25">
      <c r="A48" s="68"/>
      <c r="B48" s="71"/>
      <c r="C48" s="22" t="s">
        <v>35</v>
      </c>
      <c r="D48" s="8" t="s">
        <v>19</v>
      </c>
      <c r="E48" s="51"/>
      <c r="F48" s="50"/>
    </row>
    <row r="49" spans="1:6" ht="14.45" customHeight="1" x14ac:dyDescent="0.25">
      <c r="A49" s="68"/>
      <c r="B49" s="71"/>
      <c r="C49" s="19" t="s">
        <v>35</v>
      </c>
      <c r="D49" s="8" t="s">
        <v>21</v>
      </c>
      <c r="E49" s="36"/>
      <c r="F49" s="38"/>
    </row>
    <row r="50" spans="1:6" ht="14.45" customHeight="1" x14ac:dyDescent="0.25">
      <c r="A50" s="68"/>
      <c r="B50" s="71"/>
      <c r="C50" s="22" t="s">
        <v>34</v>
      </c>
      <c r="D50" s="8" t="s">
        <v>6</v>
      </c>
      <c r="E50" s="46">
        <f>12/16</f>
        <v>0.75</v>
      </c>
      <c r="F50" s="49">
        <f>4/16</f>
        <v>0.25</v>
      </c>
    </row>
    <row r="51" spans="1:6" x14ac:dyDescent="0.25">
      <c r="A51" s="68"/>
      <c r="B51" s="71"/>
      <c r="C51" s="19" t="s">
        <v>34</v>
      </c>
      <c r="D51" s="8" t="s">
        <v>10</v>
      </c>
      <c r="E51" s="52"/>
      <c r="F51" s="54"/>
    </row>
    <row r="52" spans="1:6" x14ac:dyDescent="0.25">
      <c r="A52" s="68"/>
      <c r="B52" s="71"/>
      <c r="C52" s="19" t="s">
        <v>34</v>
      </c>
      <c r="D52" s="8" t="s">
        <v>14</v>
      </c>
      <c r="E52" s="52"/>
      <c r="F52" s="54"/>
    </row>
    <row r="53" spans="1:6" ht="15.75" thickBot="1" x14ac:dyDescent="0.3">
      <c r="A53" s="76"/>
      <c r="B53" s="77"/>
      <c r="C53" s="13" t="s">
        <v>34</v>
      </c>
      <c r="D53" s="14" t="s">
        <v>16</v>
      </c>
      <c r="E53" s="53"/>
      <c r="F53" s="55"/>
    </row>
    <row r="54" spans="1:6" x14ac:dyDescent="0.25">
      <c r="A54" s="74" t="s">
        <v>1</v>
      </c>
      <c r="B54" s="75">
        <v>43439</v>
      </c>
      <c r="C54" s="21" t="s">
        <v>34</v>
      </c>
      <c r="D54" s="12" t="s">
        <v>6</v>
      </c>
      <c r="E54" s="35">
        <v>7</v>
      </c>
      <c r="F54" s="37">
        <v>4</v>
      </c>
    </row>
    <row r="55" spans="1:6" x14ac:dyDescent="0.25">
      <c r="A55" s="68"/>
      <c r="B55" s="71"/>
      <c r="C55" s="19" t="s">
        <v>41</v>
      </c>
      <c r="D55" s="8" t="s">
        <v>42</v>
      </c>
      <c r="E55" s="36"/>
      <c r="F55" s="38"/>
    </row>
    <row r="56" spans="1:6" x14ac:dyDescent="0.25">
      <c r="A56" s="68"/>
      <c r="B56" s="71"/>
      <c r="C56" s="19" t="s">
        <v>41</v>
      </c>
      <c r="D56" s="8" t="s">
        <v>43</v>
      </c>
      <c r="E56" s="39">
        <f>+E54/11</f>
        <v>0.63636363636363635</v>
      </c>
      <c r="F56" s="41">
        <f>+F54/11</f>
        <v>0.36363636363636365</v>
      </c>
    </row>
    <row r="57" spans="1:6" ht="15.75" thickBot="1" x14ac:dyDescent="0.3">
      <c r="A57" s="76"/>
      <c r="B57" s="77"/>
      <c r="C57" s="13" t="s">
        <v>41</v>
      </c>
      <c r="D57" s="14" t="s">
        <v>44</v>
      </c>
      <c r="E57" s="40"/>
      <c r="F57" s="42"/>
    </row>
    <row r="58" spans="1:6" ht="14.45" customHeight="1" x14ac:dyDescent="0.25">
      <c r="A58" s="67" t="s">
        <v>1</v>
      </c>
      <c r="B58" s="70">
        <v>43440</v>
      </c>
      <c r="C58" s="23" t="s">
        <v>34</v>
      </c>
      <c r="D58" s="6" t="s">
        <v>6</v>
      </c>
      <c r="E58" s="51">
        <v>8</v>
      </c>
      <c r="F58" s="50">
        <v>5</v>
      </c>
    </row>
    <row r="59" spans="1:6" x14ac:dyDescent="0.25">
      <c r="A59" s="68"/>
      <c r="B59" s="71"/>
      <c r="C59" s="19" t="s">
        <v>45</v>
      </c>
      <c r="D59" s="8" t="s">
        <v>46</v>
      </c>
      <c r="E59" s="51"/>
      <c r="F59" s="50"/>
    </row>
    <row r="60" spans="1:6" x14ac:dyDescent="0.25">
      <c r="A60" s="68"/>
      <c r="B60" s="71"/>
      <c r="C60" s="19" t="s">
        <v>45</v>
      </c>
      <c r="D60" s="8" t="s">
        <v>47</v>
      </c>
      <c r="E60" s="51"/>
      <c r="F60" s="50"/>
    </row>
    <row r="61" spans="1:6" x14ac:dyDescent="0.25">
      <c r="A61" s="68"/>
      <c r="B61" s="71"/>
      <c r="C61" s="19" t="s">
        <v>45</v>
      </c>
      <c r="D61" s="8" t="s">
        <v>48</v>
      </c>
      <c r="E61" s="36"/>
      <c r="F61" s="38"/>
    </row>
    <row r="62" spans="1:6" x14ac:dyDescent="0.25">
      <c r="A62" s="68"/>
      <c r="B62" s="71"/>
      <c r="C62" s="19" t="s">
        <v>45</v>
      </c>
      <c r="D62" s="8" t="s">
        <v>49</v>
      </c>
      <c r="E62" s="39">
        <f>8/13</f>
        <v>0.61538461538461542</v>
      </c>
      <c r="F62" s="41">
        <f>5/13</f>
        <v>0.38461538461538464</v>
      </c>
    </row>
    <row r="63" spans="1:6" ht="15.75" thickBot="1" x14ac:dyDescent="0.3">
      <c r="A63" s="69"/>
      <c r="B63" s="72"/>
      <c r="C63" s="20" t="s">
        <v>45</v>
      </c>
      <c r="D63" s="10" t="s">
        <v>50</v>
      </c>
      <c r="E63" s="46"/>
      <c r="F63" s="49"/>
    </row>
    <row r="64" spans="1:6" ht="14.45" customHeight="1" x14ac:dyDescent="0.25">
      <c r="A64" s="74" t="s">
        <v>182</v>
      </c>
      <c r="B64" s="75">
        <v>43445</v>
      </c>
      <c r="C64" s="21" t="s">
        <v>34</v>
      </c>
      <c r="D64" s="12" t="s">
        <v>6</v>
      </c>
      <c r="E64" s="44">
        <v>14</v>
      </c>
      <c r="F64" s="47">
        <v>13</v>
      </c>
    </row>
    <row r="65" spans="1:6" x14ac:dyDescent="0.25">
      <c r="A65" s="68"/>
      <c r="B65" s="71"/>
      <c r="C65" s="19" t="s">
        <v>51</v>
      </c>
      <c r="D65" s="8" t="s">
        <v>52</v>
      </c>
      <c r="E65" s="45"/>
      <c r="F65" s="48"/>
    </row>
    <row r="66" spans="1:6" x14ac:dyDescent="0.25">
      <c r="A66" s="68"/>
      <c r="B66" s="71"/>
      <c r="C66" s="19" t="s">
        <v>51</v>
      </c>
      <c r="D66" s="8" t="s">
        <v>53</v>
      </c>
      <c r="E66" s="45"/>
      <c r="F66" s="48"/>
    </row>
    <row r="67" spans="1:6" x14ac:dyDescent="0.25">
      <c r="A67" s="68"/>
      <c r="B67" s="71"/>
      <c r="C67" s="19" t="s">
        <v>51</v>
      </c>
      <c r="D67" s="8" t="s">
        <v>54</v>
      </c>
      <c r="E67" s="45"/>
      <c r="F67" s="48"/>
    </row>
    <row r="68" spans="1:6" x14ac:dyDescent="0.25">
      <c r="A68" s="68"/>
      <c r="B68" s="71"/>
      <c r="C68" s="19" t="s">
        <v>51</v>
      </c>
      <c r="D68" s="8" t="s">
        <v>55</v>
      </c>
      <c r="E68" s="45"/>
      <c r="F68" s="48"/>
    </row>
    <row r="69" spans="1:6" x14ac:dyDescent="0.25">
      <c r="A69" s="68"/>
      <c r="B69" s="71"/>
      <c r="C69" s="19" t="s">
        <v>51</v>
      </c>
      <c r="D69" s="8" t="s">
        <v>66</v>
      </c>
      <c r="E69" s="39">
        <f>14/27</f>
        <v>0.51851851851851849</v>
      </c>
      <c r="F69" s="41">
        <f>13/27</f>
        <v>0.48148148148148145</v>
      </c>
    </row>
    <row r="70" spans="1:6" x14ac:dyDescent="0.25">
      <c r="A70" s="68"/>
      <c r="B70" s="71"/>
      <c r="C70" s="19" t="s">
        <v>51</v>
      </c>
      <c r="D70" s="8" t="s">
        <v>56</v>
      </c>
      <c r="E70" s="39"/>
      <c r="F70" s="41"/>
    </row>
    <row r="71" spans="1:6" x14ac:dyDescent="0.25">
      <c r="A71" s="68"/>
      <c r="B71" s="71"/>
      <c r="C71" s="19" t="s">
        <v>51</v>
      </c>
      <c r="D71" s="8" t="s">
        <v>57</v>
      </c>
      <c r="E71" s="39"/>
      <c r="F71" s="41"/>
    </row>
    <row r="72" spans="1:6" ht="15.75" thickBot="1" x14ac:dyDescent="0.3">
      <c r="A72" s="69"/>
      <c r="B72" s="72"/>
      <c r="C72" s="20" t="s">
        <v>51</v>
      </c>
      <c r="D72" s="10" t="s">
        <v>58</v>
      </c>
      <c r="E72" s="46"/>
      <c r="F72" s="49"/>
    </row>
    <row r="73" spans="1:6" ht="20.45" customHeight="1" x14ac:dyDescent="0.25">
      <c r="A73" s="74" t="s">
        <v>183</v>
      </c>
      <c r="B73" s="75">
        <v>43451</v>
      </c>
      <c r="C73" s="21" t="s">
        <v>34</v>
      </c>
      <c r="D73" s="12" t="s">
        <v>6</v>
      </c>
      <c r="E73" s="24">
        <v>9</v>
      </c>
      <c r="F73" s="25">
        <v>3</v>
      </c>
    </row>
    <row r="74" spans="1:6" ht="20.45" customHeight="1" thickBot="1" x14ac:dyDescent="0.3">
      <c r="A74" s="69"/>
      <c r="B74" s="72"/>
      <c r="C74" s="20" t="s">
        <v>59</v>
      </c>
      <c r="D74" s="10" t="s">
        <v>22</v>
      </c>
      <c r="E74" s="26">
        <f>9/12</f>
        <v>0.75</v>
      </c>
      <c r="F74" s="27">
        <f>3/12</f>
        <v>0.25</v>
      </c>
    </row>
    <row r="75" spans="1:6" ht="14.45" customHeight="1" x14ac:dyDescent="0.25">
      <c r="A75" s="74" t="s">
        <v>189</v>
      </c>
      <c r="B75" s="75">
        <v>43452</v>
      </c>
      <c r="C75" s="21" t="s">
        <v>34</v>
      </c>
      <c r="D75" s="12" t="s">
        <v>6</v>
      </c>
      <c r="E75" s="44">
        <v>13</v>
      </c>
      <c r="F75" s="47">
        <v>1</v>
      </c>
    </row>
    <row r="76" spans="1:6" x14ac:dyDescent="0.25">
      <c r="A76" s="68"/>
      <c r="B76" s="71"/>
      <c r="C76" s="19" t="s">
        <v>60</v>
      </c>
      <c r="D76" s="8" t="s">
        <v>61</v>
      </c>
      <c r="E76" s="45"/>
      <c r="F76" s="48"/>
    </row>
    <row r="77" spans="1:6" x14ac:dyDescent="0.25">
      <c r="A77" s="68"/>
      <c r="B77" s="71"/>
      <c r="C77" s="19" t="s">
        <v>60</v>
      </c>
      <c r="D77" s="8" t="s">
        <v>62</v>
      </c>
      <c r="E77" s="45"/>
      <c r="F77" s="48"/>
    </row>
    <row r="78" spans="1:6" x14ac:dyDescent="0.25">
      <c r="A78" s="68"/>
      <c r="B78" s="71"/>
      <c r="C78" s="19" t="s">
        <v>60</v>
      </c>
      <c r="D78" s="8" t="s">
        <v>63</v>
      </c>
      <c r="E78" s="45"/>
      <c r="F78" s="48"/>
    </row>
    <row r="79" spans="1:6" x14ac:dyDescent="0.25">
      <c r="A79" s="68"/>
      <c r="B79" s="71"/>
      <c r="C79" s="19" t="s">
        <v>60</v>
      </c>
      <c r="D79" s="8" t="s">
        <v>64</v>
      </c>
      <c r="E79" s="45"/>
      <c r="F79" s="48"/>
    </row>
    <row r="80" spans="1:6" x14ac:dyDescent="0.25">
      <c r="A80" s="68"/>
      <c r="B80" s="71"/>
      <c r="C80" s="19" t="s">
        <v>60</v>
      </c>
      <c r="D80" s="8" t="s">
        <v>65</v>
      </c>
      <c r="E80" s="45"/>
      <c r="F80" s="48"/>
    </row>
    <row r="81" spans="1:6" x14ac:dyDescent="0.25">
      <c r="A81" s="68"/>
      <c r="B81" s="71"/>
      <c r="C81" s="19" t="s">
        <v>60</v>
      </c>
      <c r="D81" s="8" t="s">
        <v>67</v>
      </c>
      <c r="E81" s="39">
        <f>13/14</f>
        <v>0.9285714285714286</v>
      </c>
      <c r="F81" s="41">
        <f>1/14</f>
        <v>7.1428571428571425E-2</v>
      </c>
    </row>
    <row r="82" spans="1:6" x14ac:dyDescent="0.25">
      <c r="A82" s="68"/>
      <c r="B82" s="71"/>
      <c r="C82" s="19" t="s">
        <v>60</v>
      </c>
      <c r="D82" s="8" t="s">
        <v>68</v>
      </c>
      <c r="E82" s="39"/>
      <c r="F82" s="41"/>
    </row>
    <row r="83" spans="1:6" x14ac:dyDescent="0.25">
      <c r="A83" s="68"/>
      <c r="B83" s="71"/>
      <c r="C83" s="19" t="s">
        <v>60</v>
      </c>
      <c r="D83" s="8" t="s">
        <v>69</v>
      </c>
      <c r="E83" s="39"/>
      <c r="F83" s="41"/>
    </row>
    <row r="84" spans="1:6" x14ac:dyDescent="0.25">
      <c r="A84" s="68"/>
      <c r="B84" s="71"/>
      <c r="C84" s="19" t="s">
        <v>60</v>
      </c>
      <c r="D84" s="8" t="s">
        <v>70</v>
      </c>
      <c r="E84" s="39"/>
      <c r="F84" s="41"/>
    </row>
    <row r="85" spans="1:6" ht="15.75" thickBot="1" x14ac:dyDescent="0.3">
      <c r="A85" s="69"/>
      <c r="B85" s="72"/>
      <c r="C85" s="20" t="s">
        <v>60</v>
      </c>
      <c r="D85" s="10" t="s">
        <v>71</v>
      </c>
      <c r="E85" s="46"/>
      <c r="F85" s="49"/>
    </row>
    <row r="86" spans="1:6" x14ac:dyDescent="0.25">
      <c r="A86" s="74" t="s">
        <v>1</v>
      </c>
      <c r="B86" s="75">
        <v>43453</v>
      </c>
      <c r="C86" s="21" t="s">
        <v>34</v>
      </c>
      <c r="D86" s="12" t="s">
        <v>6</v>
      </c>
      <c r="E86" s="44">
        <v>2</v>
      </c>
      <c r="F86" s="47">
        <v>2</v>
      </c>
    </row>
    <row r="87" spans="1:6" x14ac:dyDescent="0.25">
      <c r="A87" s="68"/>
      <c r="B87" s="71"/>
      <c r="C87" s="19" t="s">
        <v>72</v>
      </c>
      <c r="D87" s="8" t="s">
        <v>73</v>
      </c>
      <c r="E87" s="45"/>
      <c r="F87" s="48"/>
    </row>
    <row r="88" spans="1:6" x14ac:dyDescent="0.25">
      <c r="A88" s="68"/>
      <c r="B88" s="71"/>
      <c r="C88" s="19" t="s">
        <v>72</v>
      </c>
      <c r="D88" s="8" t="s">
        <v>74</v>
      </c>
      <c r="E88" s="39">
        <f>2/4</f>
        <v>0.5</v>
      </c>
      <c r="F88" s="41">
        <f>2/4</f>
        <v>0.5</v>
      </c>
    </row>
    <row r="89" spans="1:6" ht="15.75" thickBot="1" x14ac:dyDescent="0.3">
      <c r="A89" s="69"/>
      <c r="B89" s="72"/>
      <c r="C89" s="20" t="s">
        <v>72</v>
      </c>
      <c r="D89" s="10" t="s">
        <v>75</v>
      </c>
      <c r="E89" s="46"/>
      <c r="F89" s="49"/>
    </row>
    <row r="90" spans="1:6" ht="14.45" customHeight="1" x14ac:dyDescent="0.25">
      <c r="A90" s="74" t="s">
        <v>1</v>
      </c>
      <c r="B90" s="75">
        <v>43453</v>
      </c>
      <c r="C90" s="21" t="s">
        <v>34</v>
      </c>
      <c r="D90" s="12" t="s">
        <v>6</v>
      </c>
      <c r="E90" s="44">
        <v>6</v>
      </c>
      <c r="F90" s="47">
        <v>2</v>
      </c>
    </row>
    <row r="91" spans="1:6" x14ac:dyDescent="0.25">
      <c r="A91" s="68"/>
      <c r="B91" s="71"/>
      <c r="C91" s="19" t="s">
        <v>76</v>
      </c>
      <c r="D91" s="8" t="s">
        <v>77</v>
      </c>
      <c r="E91" s="45"/>
      <c r="F91" s="48"/>
    </row>
    <row r="92" spans="1:6" x14ac:dyDescent="0.25">
      <c r="A92" s="68"/>
      <c r="B92" s="71"/>
      <c r="C92" s="19" t="s">
        <v>76</v>
      </c>
      <c r="D92" s="8" t="s">
        <v>81</v>
      </c>
      <c r="E92" s="45"/>
      <c r="F92" s="48"/>
    </row>
    <row r="93" spans="1:6" x14ac:dyDescent="0.25">
      <c r="A93" s="68"/>
      <c r="B93" s="71"/>
      <c r="C93" s="19" t="s">
        <v>76</v>
      </c>
      <c r="D93" s="8" t="s">
        <v>78</v>
      </c>
      <c r="E93" s="39">
        <f>6/8</f>
        <v>0.75</v>
      </c>
      <c r="F93" s="41">
        <f>2/8</f>
        <v>0.25</v>
      </c>
    </row>
    <row r="94" spans="1:6" x14ac:dyDescent="0.25">
      <c r="A94" s="68"/>
      <c r="B94" s="71"/>
      <c r="C94" s="19" t="s">
        <v>76</v>
      </c>
      <c r="D94" s="8" t="s">
        <v>79</v>
      </c>
      <c r="E94" s="39"/>
      <c r="F94" s="41"/>
    </row>
    <row r="95" spans="1:6" ht="15.75" thickBot="1" x14ac:dyDescent="0.3">
      <c r="A95" s="76"/>
      <c r="B95" s="77"/>
      <c r="C95" s="13" t="s">
        <v>76</v>
      </c>
      <c r="D95" s="14" t="s">
        <v>80</v>
      </c>
      <c r="E95" s="40"/>
      <c r="F95" s="42"/>
    </row>
    <row r="96" spans="1:6" ht="14.45" customHeight="1" x14ac:dyDescent="0.25">
      <c r="A96" s="67" t="s">
        <v>1</v>
      </c>
      <c r="B96" s="70">
        <v>43454</v>
      </c>
      <c r="C96" s="23" t="s">
        <v>34</v>
      </c>
      <c r="D96" s="6" t="s">
        <v>6</v>
      </c>
      <c r="E96" s="36">
        <v>6</v>
      </c>
      <c r="F96" s="38">
        <v>3</v>
      </c>
    </row>
    <row r="97" spans="1:6" x14ac:dyDescent="0.25">
      <c r="A97" s="68"/>
      <c r="B97" s="71"/>
      <c r="C97" s="19" t="s">
        <v>82</v>
      </c>
      <c r="D97" s="8" t="s">
        <v>83</v>
      </c>
      <c r="E97" s="45"/>
      <c r="F97" s="48"/>
    </row>
    <row r="98" spans="1:6" x14ac:dyDescent="0.25">
      <c r="A98" s="68"/>
      <c r="B98" s="71"/>
      <c r="C98" s="19" t="s">
        <v>82</v>
      </c>
      <c r="D98" s="8" t="s">
        <v>84</v>
      </c>
      <c r="E98" s="45"/>
      <c r="F98" s="48"/>
    </row>
    <row r="99" spans="1:6" x14ac:dyDescent="0.25">
      <c r="A99" s="68"/>
      <c r="B99" s="71"/>
      <c r="C99" s="19" t="s">
        <v>82</v>
      </c>
      <c r="D99" s="8" t="s">
        <v>85</v>
      </c>
      <c r="E99" s="45"/>
      <c r="F99" s="48"/>
    </row>
    <row r="100" spans="1:6" x14ac:dyDescent="0.25">
      <c r="A100" s="68"/>
      <c r="B100" s="71"/>
      <c r="C100" s="19" t="s">
        <v>82</v>
      </c>
      <c r="D100" s="8" t="s">
        <v>86</v>
      </c>
      <c r="E100" s="39">
        <f>6/9</f>
        <v>0.66666666666666663</v>
      </c>
      <c r="F100" s="41">
        <f>3/9</f>
        <v>0.33333333333333331</v>
      </c>
    </row>
    <row r="101" spans="1:6" x14ac:dyDescent="0.25">
      <c r="A101" s="68"/>
      <c r="B101" s="71"/>
      <c r="C101" s="19" t="s">
        <v>82</v>
      </c>
      <c r="D101" s="8" t="s">
        <v>87</v>
      </c>
      <c r="E101" s="39"/>
      <c r="F101" s="41"/>
    </row>
    <row r="102" spans="1:6" ht="15.75" thickBot="1" x14ac:dyDescent="0.3">
      <c r="A102" s="69"/>
      <c r="B102" s="72"/>
      <c r="C102" s="20" t="s">
        <v>82</v>
      </c>
      <c r="D102" s="10" t="s">
        <v>88</v>
      </c>
      <c r="E102" s="46"/>
      <c r="F102" s="49"/>
    </row>
    <row r="103" spans="1:6" x14ac:dyDescent="0.25">
      <c r="A103" s="74" t="s">
        <v>1</v>
      </c>
      <c r="B103" s="75">
        <v>43454</v>
      </c>
      <c r="C103" s="21" t="s">
        <v>34</v>
      </c>
      <c r="D103" s="12" t="s">
        <v>6</v>
      </c>
      <c r="E103" s="44">
        <v>7</v>
      </c>
      <c r="F103" s="47">
        <v>7</v>
      </c>
    </row>
    <row r="104" spans="1:6" x14ac:dyDescent="0.25">
      <c r="A104" s="68"/>
      <c r="B104" s="71"/>
      <c r="C104" s="19" t="s">
        <v>191</v>
      </c>
      <c r="D104" s="8" t="s">
        <v>89</v>
      </c>
      <c r="E104" s="45"/>
      <c r="F104" s="48"/>
    </row>
    <row r="105" spans="1:6" x14ac:dyDescent="0.25">
      <c r="A105" s="68"/>
      <c r="B105" s="71"/>
      <c r="C105" s="19" t="s">
        <v>194</v>
      </c>
      <c r="D105" s="19" t="s">
        <v>92</v>
      </c>
      <c r="E105" s="45"/>
      <c r="F105" s="48"/>
    </row>
    <row r="106" spans="1:6" x14ac:dyDescent="0.25">
      <c r="A106" s="68"/>
      <c r="B106" s="71"/>
      <c r="C106" s="19" t="s">
        <v>193</v>
      </c>
      <c r="D106" s="8" t="s">
        <v>90</v>
      </c>
      <c r="E106" s="45"/>
      <c r="F106" s="48"/>
    </row>
    <row r="107" spans="1:6" x14ac:dyDescent="0.25">
      <c r="A107" s="68"/>
      <c r="B107" s="71"/>
      <c r="C107" s="19" t="s">
        <v>192</v>
      </c>
      <c r="D107" s="8" t="s">
        <v>91</v>
      </c>
      <c r="E107" s="39">
        <f>7/14</f>
        <v>0.5</v>
      </c>
      <c r="F107" s="41">
        <f>7/14</f>
        <v>0.5</v>
      </c>
    </row>
    <row r="108" spans="1:6" x14ac:dyDescent="0.25">
      <c r="A108" s="68"/>
      <c r="B108" s="71"/>
      <c r="C108" s="19" t="s">
        <v>194</v>
      </c>
      <c r="D108" s="8" t="s">
        <v>93</v>
      </c>
      <c r="E108" s="39"/>
      <c r="F108" s="41"/>
    </row>
    <row r="109" spans="1:6" ht="15.75" thickBot="1" x14ac:dyDescent="0.3">
      <c r="A109" s="69"/>
      <c r="B109" s="72"/>
      <c r="C109" s="20" t="s">
        <v>191</v>
      </c>
      <c r="D109" s="10" t="s">
        <v>38</v>
      </c>
      <c r="E109" s="46"/>
      <c r="F109" s="49"/>
    </row>
    <row r="110" spans="1:6" ht="14.45" customHeight="1" x14ac:dyDescent="0.25">
      <c r="A110" s="74" t="s">
        <v>190</v>
      </c>
      <c r="B110" s="75">
        <v>43475</v>
      </c>
      <c r="C110" s="21" t="s">
        <v>34</v>
      </c>
      <c r="D110" s="12" t="s">
        <v>6</v>
      </c>
      <c r="E110" s="44">
        <v>19</v>
      </c>
      <c r="F110" s="47">
        <v>7</v>
      </c>
    </row>
    <row r="111" spans="1:6" x14ac:dyDescent="0.25">
      <c r="A111" s="68"/>
      <c r="B111" s="71"/>
      <c r="C111" s="19" t="s">
        <v>41</v>
      </c>
      <c r="D111" s="8" t="s">
        <v>123</v>
      </c>
      <c r="E111" s="45"/>
      <c r="F111" s="48"/>
    </row>
    <row r="112" spans="1:6" x14ac:dyDescent="0.25">
      <c r="A112" s="68"/>
      <c r="B112" s="71"/>
      <c r="C112" s="19" t="s">
        <v>104</v>
      </c>
      <c r="D112" s="8" t="s">
        <v>94</v>
      </c>
      <c r="E112" s="45"/>
      <c r="F112" s="48"/>
    </row>
    <row r="113" spans="1:6" x14ac:dyDescent="0.25">
      <c r="A113" s="68"/>
      <c r="B113" s="71"/>
      <c r="C113" s="19" t="s">
        <v>104</v>
      </c>
      <c r="D113" s="8" t="s">
        <v>95</v>
      </c>
      <c r="E113" s="45"/>
      <c r="F113" s="48"/>
    </row>
    <row r="114" spans="1:6" x14ac:dyDescent="0.25">
      <c r="A114" s="68"/>
      <c r="B114" s="71"/>
      <c r="C114" s="19" t="s">
        <v>104</v>
      </c>
      <c r="D114" s="8" t="s">
        <v>96</v>
      </c>
      <c r="E114" s="45"/>
      <c r="F114" s="48"/>
    </row>
    <row r="115" spans="1:6" x14ac:dyDescent="0.25">
      <c r="A115" s="68"/>
      <c r="B115" s="71"/>
      <c r="C115" s="19" t="s">
        <v>104</v>
      </c>
      <c r="D115" s="8" t="s">
        <v>86</v>
      </c>
      <c r="E115" s="45"/>
      <c r="F115" s="48"/>
    </row>
    <row r="116" spans="1:6" x14ac:dyDescent="0.25">
      <c r="A116" s="68"/>
      <c r="B116" s="71"/>
      <c r="C116" s="19" t="s">
        <v>104</v>
      </c>
      <c r="D116" s="8" t="s">
        <v>97</v>
      </c>
      <c r="E116" s="45"/>
      <c r="F116" s="48"/>
    </row>
    <row r="117" spans="1:6" x14ac:dyDescent="0.25">
      <c r="A117" s="68"/>
      <c r="B117" s="71"/>
      <c r="C117" s="19" t="s">
        <v>104</v>
      </c>
      <c r="D117" s="8" t="s">
        <v>98</v>
      </c>
      <c r="E117" s="39">
        <f>19/26</f>
        <v>0.73076923076923073</v>
      </c>
      <c r="F117" s="41">
        <f>7/26</f>
        <v>0.26923076923076922</v>
      </c>
    </row>
    <row r="118" spans="1:6" x14ac:dyDescent="0.25">
      <c r="A118" s="68"/>
      <c r="B118" s="71"/>
      <c r="C118" s="19" t="s">
        <v>104</v>
      </c>
      <c r="D118" s="8" t="s">
        <v>99</v>
      </c>
      <c r="E118" s="39"/>
      <c r="F118" s="41"/>
    </row>
    <row r="119" spans="1:6" x14ac:dyDescent="0.25">
      <c r="A119" s="68"/>
      <c r="B119" s="71"/>
      <c r="C119" s="19" t="s">
        <v>104</v>
      </c>
      <c r="D119" s="8" t="s">
        <v>100</v>
      </c>
      <c r="E119" s="39"/>
      <c r="F119" s="41"/>
    </row>
    <row r="120" spans="1:6" x14ac:dyDescent="0.25">
      <c r="A120" s="68"/>
      <c r="B120" s="71"/>
      <c r="C120" s="19" t="s">
        <v>104</v>
      </c>
      <c r="D120" s="8" t="s">
        <v>101</v>
      </c>
      <c r="E120" s="39"/>
      <c r="F120" s="41"/>
    </row>
    <row r="121" spans="1:6" x14ac:dyDescent="0.25">
      <c r="A121" s="68"/>
      <c r="B121" s="71"/>
      <c r="C121" s="19" t="s">
        <v>104</v>
      </c>
      <c r="D121" s="8" t="s">
        <v>102</v>
      </c>
      <c r="E121" s="39"/>
      <c r="F121" s="41"/>
    </row>
    <row r="122" spans="1:6" ht="15.75" thickBot="1" x14ac:dyDescent="0.3">
      <c r="A122" s="76"/>
      <c r="B122" s="77"/>
      <c r="C122" s="13" t="s">
        <v>104</v>
      </c>
      <c r="D122" s="14" t="s">
        <v>103</v>
      </c>
      <c r="E122" s="40"/>
      <c r="F122" s="42"/>
    </row>
    <row r="123" spans="1:6" x14ac:dyDescent="0.25">
      <c r="A123" s="67" t="s">
        <v>185</v>
      </c>
      <c r="B123" s="70">
        <v>43504</v>
      </c>
      <c r="C123" s="23" t="s">
        <v>34</v>
      </c>
      <c r="D123" s="6" t="s">
        <v>6</v>
      </c>
      <c r="E123" s="36">
        <v>16</v>
      </c>
      <c r="F123" s="38">
        <v>9</v>
      </c>
    </row>
    <row r="124" spans="1:6" x14ac:dyDescent="0.25">
      <c r="A124" s="68"/>
      <c r="B124" s="71"/>
      <c r="C124" s="19" t="s">
        <v>45</v>
      </c>
      <c r="D124" s="8" t="s">
        <v>47</v>
      </c>
      <c r="E124" s="45"/>
      <c r="F124" s="48"/>
    </row>
    <row r="125" spans="1:6" x14ac:dyDescent="0.25">
      <c r="A125" s="68"/>
      <c r="B125" s="71"/>
      <c r="C125" s="19" t="s">
        <v>106</v>
      </c>
      <c r="D125" s="8" t="s">
        <v>113</v>
      </c>
      <c r="E125" s="45"/>
      <c r="F125" s="48"/>
    </row>
    <row r="126" spans="1:6" x14ac:dyDescent="0.25">
      <c r="A126" s="68"/>
      <c r="B126" s="71"/>
      <c r="C126" s="19" t="s">
        <v>106</v>
      </c>
      <c r="D126" s="8" t="s">
        <v>115</v>
      </c>
      <c r="E126" s="45"/>
      <c r="F126" s="48"/>
    </row>
    <row r="127" spans="1:6" x14ac:dyDescent="0.25">
      <c r="A127" s="68"/>
      <c r="B127" s="71"/>
      <c r="C127" s="19" t="s">
        <v>106</v>
      </c>
      <c r="D127" s="8" t="s">
        <v>118</v>
      </c>
      <c r="E127" s="45"/>
      <c r="F127" s="48"/>
    </row>
    <row r="128" spans="1:6" x14ac:dyDescent="0.25">
      <c r="A128" s="68"/>
      <c r="B128" s="71"/>
      <c r="C128" s="19" t="s">
        <v>106</v>
      </c>
      <c r="D128" s="8" t="s">
        <v>109</v>
      </c>
      <c r="E128" s="45"/>
      <c r="F128" s="48"/>
    </row>
    <row r="129" spans="1:6" x14ac:dyDescent="0.25">
      <c r="A129" s="68"/>
      <c r="B129" s="71"/>
      <c r="C129" s="19" t="s">
        <v>106</v>
      </c>
      <c r="D129" s="8" t="s">
        <v>119</v>
      </c>
      <c r="E129" s="45"/>
      <c r="F129" s="48"/>
    </row>
    <row r="130" spans="1:6" x14ac:dyDescent="0.25">
      <c r="A130" s="68"/>
      <c r="B130" s="71"/>
      <c r="C130" s="19" t="s">
        <v>106</v>
      </c>
      <c r="D130" s="8" t="s">
        <v>120</v>
      </c>
      <c r="E130" s="45"/>
      <c r="F130" s="48"/>
    </row>
    <row r="131" spans="1:6" x14ac:dyDescent="0.25">
      <c r="A131" s="68"/>
      <c r="B131" s="71"/>
      <c r="C131" s="19" t="s">
        <v>106</v>
      </c>
      <c r="D131" s="8" t="s">
        <v>109</v>
      </c>
      <c r="E131" s="39">
        <f>16/25</f>
        <v>0.64</v>
      </c>
      <c r="F131" s="41">
        <f>9/25</f>
        <v>0.36</v>
      </c>
    </row>
    <row r="132" spans="1:6" x14ac:dyDescent="0.25">
      <c r="A132" s="68"/>
      <c r="B132" s="71"/>
      <c r="C132" s="19" t="s">
        <v>106</v>
      </c>
      <c r="D132" s="8" t="s">
        <v>121</v>
      </c>
      <c r="E132" s="39"/>
      <c r="F132" s="41"/>
    </row>
    <row r="133" spans="1:6" x14ac:dyDescent="0.25">
      <c r="A133" s="68"/>
      <c r="B133" s="71"/>
      <c r="C133" s="19" t="s">
        <v>106</v>
      </c>
      <c r="D133" s="8" t="s">
        <v>107</v>
      </c>
      <c r="E133" s="39"/>
      <c r="F133" s="41"/>
    </row>
    <row r="134" spans="1:6" x14ac:dyDescent="0.25">
      <c r="A134" s="68"/>
      <c r="B134" s="71"/>
      <c r="C134" s="19" t="s">
        <v>106</v>
      </c>
      <c r="D134" s="8" t="s">
        <v>110</v>
      </c>
      <c r="E134" s="39"/>
      <c r="F134" s="41"/>
    </row>
    <row r="135" spans="1:6" x14ac:dyDescent="0.25">
      <c r="A135" s="68"/>
      <c r="B135" s="71"/>
      <c r="C135" s="19" t="s">
        <v>106</v>
      </c>
      <c r="D135" s="8" t="s">
        <v>112</v>
      </c>
      <c r="E135" s="39"/>
      <c r="F135" s="41"/>
    </row>
    <row r="136" spans="1:6" x14ac:dyDescent="0.25">
      <c r="A136" s="68"/>
      <c r="B136" s="71"/>
      <c r="C136" s="19" t="s">
        <v>106</v>
      </c>
      <c r="D136" s="8" t="s">
        <v>108</v>
      </c>
      <c r="E136" s="39"/>
      <c r="F136" s="41"/>
    </row>
    <row r="137" spans="1:6" ht="15.75" thickBot="1" x14ac:dyDescent="0.3">
      <c r="A137" s="69"/>
      <c r="B137" s="72"/>
      <c r="C137" s="20" t="s">
        <v>106</v>
      </c>
      <c r="D137" s="10" t="s">
        <v>122</v>
      </c>
      <c r="E137" s="46"/>
      <c r="F137" s="49"/>
    </row>
    <row r="138" spans="1:6" ht="14.45" customHeight="1" x14ac:dyDescent="0.25">
      <c r="A138" s="74" t="s">
        <v>185</v>
      </c>
      <c r="B138" s="75">
        <v>43505</v>
      </c>
      <c r="C138" s="21" t="s">
        <v>34</v>
      </c>
      <c r="D138" s="12" t="s">
        <v>6</v>
      </c>
      <c r="E138" s="44">
        <v>16</v>
      </c>
      <c r="F138" s="47">
        <v>9</v>
      </c>
    </row>
    <row r="139" spans="1:6" x14ac:dyDescent="0.25">
      <c r="A139" s="68"/>
      <c r="B139" s="71"/>
      <c r="C139" s="19" t="s">
        <v>106</v>
      </c>
      <c r="D139" s="8" t="s">
        <v>107</v>
      </c>
      <c r="E139" s="45"/>
      <c r="F139" s="48"/>
    </row>
    <row r="140" spans="1:6" x14ac:dyDescent="0.25">
      <c r="A140" s="68"/>
      <c r="B140" s="71"/>
      <c r="C140" s="19" t="s">
        <v>106</v>
      </c>
      <c r="D140" s="8" t="s">
        <v>108</v>
      </c>
      <c r="E140" s="45"/>
      <c r="F140" s="48"/>
    </row>
    <row r="141" spans="1:6" x14ac:dyDescent="0.25">
      <c r="A141" s="68"/>
      <c r="B141" s="71"/>
      <c r="C141" s="19" t="s">
        <v>106</v>
      </c>
      <c r="D141" s="8" t="s">
        <v>116</v>
      </c>
      <c r="E141" s="45"/>
      <c r="F141" s="48"/>
    </row>
    <row r="142" spans="1:6" x14ac:dyDescent="0.25">
      <c r="A142" s="68"/>
      <c r="B142" s="71"/>
      <c r="C142" s="19" t="s">
        <v>106</v>
      </c>
      <c r="D142" s="8" t="s">
        <v>109</v>
      </c>
      <c r="E142" s="45"/>
      <c r="F142" s="48"/>
    </row>
    <row r="143" spans="1:6" x14ac:dyDescent="0.25">
      <c r="A143" s="68"/>
      <c r="B143" s="71"/>
      <c r="C143" s="19" t="s">
        <v>106</v>
      </c>
      <c r="D143" s="8" t="s">
        <v>110</v>
      </c>
      <c r="E143" s="45"/>
      <c r="F143" s="48"/>
    </row>
    <row r="144" spans="1:6" x14ac:dyDescent="0.25">
      <c r="A144" s="68"/>
      <c r="B144" s="71"/>
      <c r="C144" s="19" t="s">
        <v>106</v>
      </c>
      <c r="D144" s="8" t="s">
        <v>112</v>
      </c>
      <c r="E144" s="45"/>
      <c r="F144" s="48"/>
    </row>
    <row r="145" spans="1:6" x14ac:dyDescent="0.25">
      <c r="A145" s="68"/>
      <c r="B145" s="71"/>
      <c r="C145" s="19" t="s">
        <v>106</v>
      </c>
      <c r="D145" s="8" t="s">
        <v>111</v>
      </c>
      <c r="E145" s="39">
        <f>16/25</f>
        <v>0.64</v>
      </c>
      <c r="F145" s="41">
        <f>9/25</f>
        <v>0.36</v>
      </c>
    </row>
    <row r="146" spans="1:6" x14ac:dyDescent="0.25">
      <c r="A146" s="68"/>
      <c r="B146" s="71"/>
      <c r="C146" s="19" t="s">
        <v>106</v>
      </c>
      <c r="D146" s="8" t="s">
        <v>118</v>
      </c>
      <c r="E146" s="39"/>
      <c r="F146" s="41"/>
    </row>
    <row r="147" spans="1:6" x14ac:dyDescent="0.25">
      <c r="A147" s="68"/>
      <c r="B147" s="71"/>
      <c r="C147" s="19" t="s">
        <v>106</v>
      </c>
      <c r="D147" s="8" t="s">
        <v>113</v>
      </c>
      <c r="E147" s="39"/>
      <c r="F147" s="41"/>
    </row>
    <row r="148" spans="1:6" x14ac:dyDescent="0.25">
      <c r="A148" s="68"/>
      <c r="B148" s="71"/>
      <c r="C148" s="19" t="s">
        <v>106</v>
      </c>
      <c r="D148" s="8" t="s">
        <v>114</v>
      </c>
      <c r="E148" s="39"/>
      <c r="F148" s="41"/>
    </row>
    <row r="149" spans="1:6" x14ac:dyDescent="0.25">
      <c r="A149" s="68"/>
      <c r="B149" s="71"/>
      <c r="C149" s="19" t="s">
        <v>106</v>
      </c>
      <c r="D149" s="8" t="s">
        <v>115</v>
      </c>
      <c r="E149" s="39"/>
      <c r="F149" s="41"/>
    </row>
    <row r="150" spans="1:6" ht="15.75" thickBot="1" x14ac:dyDescent="0.3">
      <c r="A150" s="69"/>
      <c r="B150" s="72"/>
      <c r="C150" s="20" t="s">
        <v>106</v>
      </c>
      <c r="D150" s="10" t="s">
        <v>117</v>
      </c>
      <c r="E150" s="46"/>
      <c r="F150" s="49"/>
    </row>
    <row r="151" spans="1:6" x14ac:dyDescent="0.25">
      <c r="A151" s="87" t="s">
        <v>186</v>
      </c>
      <c r="B151" s="90">
        <v>43602</v>
      </c>
      <c r="C151" s="21" t="s">
        <v>34</v>
      </c>
      <c r="D151" s="12" t="s">
        <v>6</v>
      </c>
      <c r="E151" s="93">
        <v>8</v>
      </c>
      <c r="F151" s="94">
        <v>5</v>
      </c>
    </row>
    <row r="152" spans="1:6" x14ac:dyDescent="0.25">
      <c r="A152" s="88"/>
      <c r="B152" s="91"/>
      <c r="C152" s="19" t="s">
        <v>5</v>
      </c>
      <c r="D152" s="8" t="s">
        <v>5</v>
      </c>
      <c r="E152" s="84"/>
      <c r="F152" s="86"/>
    </row>
    <row r="153" spans="1:6" x14ac:dyDescent="0.25">
      <c r="A153" s="88"/>
      <c r="B153" s="91"/>
      <c r="C153" s="19" t="s">
        <v>24</v>
      </c>
      <c r="D153" s="19" t="s">
        <v>187</v>
      </c>
      <c r="E153" s="46">
        <f>+E151/13</f>
        <v>0.61538461538461542</v>
      </c>
      <c r="F153" s="49">
        <f>+F151/13</f>
        <v>0.38461538461538464</v>
      </c>
    </row>
    <row r="154" spans="1:6" ht="15.75" thickBot="1" x14ac:dyDescent="0.3">
      <c r="A154" s="89"/>
      <c r="B154" s="92"/>
      <c r="C154" s="13" t="s">
        <v>24</v>
      </c>
      <c r="D154" s="14" t="s">
        <v>188</v>
      </c>
      <c r="E154" s="53"/>
      <c r="F154" s="55"/>
    </row>
    <row r="155" spans="1:6" x14ac:dyDescent="0.25">
      <c r="A155" s="67" t="s">
        <v>184</v>
      </c>
      <c r="B155" s="70">
        <v>43760</v>
      </c>
      <c r="C155" s="23" t="s">
        <v>34</v>
      </c>
      <c r="D155" s="6" t="s">
        <v>6</v>
      </c>
      <c r="E155" s="83">
        <v>4</v>
      </c>
      <c r="F155" s="85">
        <v>3</v>
      </c>
    </row>
    <row r="156" spans="1:6" x14ac:dyDescent="0.25">
      <c r="A156" s="68"/>
      <c r="B156" s="71"/>
      <c r="C156" s="19" t="s">
        <v>34</v>
      </c>
      <c r="D156" s="8" t="s">
        <v>180</v>
      </c>
      <c r="E156" s="84"/>
      <c r="F156" s="86"/>
    </row>
    <row r="157" spans="1:6" x14ac:dyDescent="0.25">
      <c r="A157" s="68"/>
      <c r="B157" s="71"/>
      <c r="C157" s="19" t="s">
        <v>34</v>
      </c>
      <c r="D157" s="8" t="s">
        <v>181</v>
      </c>
      <c r="E157" s="46">
        <f>+E155/7</f>
        <v>0.5714285714285714</v>
      </c>
      <c r="F157" s="49">
        <f>+F155/7</f>
        <v>0.42857142857142855</v>
      </c>
    </row>
    <row r="158" spans="1:6" ht="15.75" thickBot="1" x14ac:dyDescent="0.3">
      <c r="A158" s="69"/>
      <c r="B158" s="72"/>
      <c r="C158" s="20" t="s">
        <v>34</v>
      </c>
      <c r="D158" s="10" t="s">
        <v>6</v>
      </c>
      <c r="E158" s="52"/>
      <c r="F158" s="54"/>
    </row>
    <row r="159" spans="1:6" x14ac:dyDescent="0.25">
      <c r="A159" s="74" t="s">
        <v>195</v>
      </c>
      <c r="B159" s="75">
        <v>43846</v>
      </c>
      <c r="C159" s="21" t="s">
        <v>34</v>
      </c>
      <c r="D159" s="12" t="s">
        <v>6</v>
      </c>
      <c r="E159" s="79">
        <v>51</v>
      </c>
      <c r="F159" s="81">
        <v>17</v>
      </c>
    </row>
    <row r="160" spans="1:6" x14ac:dyDescent="0.25">
      <c r="A160" s="68"/>
      <c r="B160" s="71"/>
      <c r="C160" s="19" t="s">
        <v>34</v>
      </c>
      <c r="D160" s="8" t="s">
        <v>198</v>
      </c>
      <c r="E160" s="80"/>
      <c r="F160" s="82"/>
    </row>
    <row r="161" spans="1:6" x14ac:dyDescent="0.25">
      <c r="A161" s="68"/>
      <c r="B161" s="71"/>
      <c r="C161" s="19" t="s">
        <v>34</v>
      </c>
      <c r="D161" s="8" t="s">
        <v>17</v>
      </c>
      <c r="E161" s="80"/>
      <c r="F161" s="82"/>
    </row>
    <row r="162" spans="1:6" x14ac:dyDescent="0.25">
      <c r="A162" s="68"/>
      <c r="B162" s="71"/>
      <c r="C162" s="19" t="s">
        <v>34</v>
      </c>
      <c r="D162" s="8" t="s">
        <v>210</v>
      </c>
      <c r="E162" s="80"/>
      <c r="F162" s="82"/>
    </row>
    <row r="163" spans="1:6" x14ac:dyDescent="0.25">
      <c r="A163" s="68"/>
      <c r="B163" s="71"/>
      <c r="C163" s="19" t="s">
        <v>34</v>
      </c>
      <c r="D163" s="8" t="s">
        <v>16</v>
      </c>
      <c r="E163" s="80"/>
      <c r="F163" s="82"/>
    </row>
    <row r="164" spans="1:6" x14ac:dyDescent="0.25">
      <c r="A164" s="68"/>
      <c r="B164" s="71"/>
      <c r="C164" s="19" t="s">
        <v>34</v>
      </c>
      <c r="D164" s="8" t="s">
        <v>207</v>
      </c>
      <c r="E164" s="80"/>
      <c r="F164" s="82"/>
    </row>
    <row r="165" spans="1:6" x14ac:dyDescent="0.25">
      <c r="A165" s="68"/>
      <c r="B165" s="71"/>
      <c r="C165" s="19" t="s">
        <v>5</v>
      </c>
      <c r="D165" s="8" t="s">
        <v>5</v>
      </c>
      <c r="E165" s="80"/>
      <c r="F165" s="82"/>
    </row>
    <row r="166" spans="1:6" x14ac:dyDescent="0.25">
      <c r="A166" s="68"/>
      <c r="B166" s="71"/>
      <c r="C166" s="19" t="s">
        <v>218</v>
      </c>
      <c r="D166" s="19" t="s">
        <v>196</v>
      </c>
      <c r="E166" s="80"/>
      <c r="F166" s="82"/>
    </row>
    <row r="167" spans="1:6" x14ac:dyDescent="0.25">
      <c r="A167" s="68"/>
      <c r="B167" s="71"/>
      <c r="C167" s="19" t="s">
        <v>40</v>
      </c>
      <c r="D167" s="8" t="s">
        <v>201</v>
      </c>
      <c r="E167" s="80"/>
      <c r="F167" s="82"/>
    </row>
    <row r="168" spans="1:6" x14ac:dyDescent="0.25">
      <c r="A168" s="68"/>
      <c r="B168" s="71"/>
      <c r="C168" s="19" t="s">
        <v>194</v>
      </c>
      <c r="D168" s="19" t="s">
        <v>197</v>
      </c>
      <c r="E168" s="80"/>
      <c r="F168" s="82"/>
    </row>
    <row r="169" spans="1:6" x14ac:dyDescent="0.25">
      <c r="A169" s="68"/>
      <c r="B169" s="71"/>
      <c r="C169" s="19" t="s">
        <v>194</v>
      </c>
      <c r="D169" s="19" t="s">
        <v>199</v>
      </c>
      <c r="E169" s="80"/>
      <c r="F169" s="82"/>
    </row>
    <row r="170" spans="1:6" x14ac:dyDescent="0.25">
      <c r="A170" s="68"/>
      <c r="B170" s="71"/>
      <c r="C170" s="19" t="s">
        <v>194</v>
      </c>
      <c r="D170" s="8" t="s">
        <v>86</v>
      </c>
      <c r="E170" s="80"/>
      <c r="F170" s="82"/>
    </row>
    <row r="171" spans="1:6" x14ac:dyDescent="0.25">
      <c r="A171" s="68"/>
      <c r="B171" s="71"/>
      <c r="C171" s="19" t="s">
        <v>194</v>
      </c>
      <c r="D171" s="8" t="s">
        <v>206</v>
      </c>
      <c r="E171" s="80"/>
      <c r="F171" s="82"/>
    </row>
    <row r="172" spans="1:6" x14ac:dyDescent="0.25">
      <c r="A172" s="68"/>
      <c r="B172" s="71"/>
      <c r="C172" s="19" t="s">
        <v>194</v>
      </c>
      <c r="D172" s="8" t="s">
        <v>208</v>
      </c>
      <c r="E172" s="80"/>
      <c r="F172" s="82"/>
    </row>
    <row r="173" spans="1:6" x14ac:dyDescent="0.25">
      <c r="A173" s="68"/>
      <c r="B173" s="71"/>
      <c r="C173" s="19" t="s">
        <v>194</v>
      </c>
      <c r="D173" s="8" t="s">
        <v>205</v>
      </c>
      <c r="E173" s="39">
        <f>+E159/68</f>
        <v>0.75</v>
      </c>
      <c r="F173" s="41">
        <f>+F159/68</f>
        <v>0.25</v>
      </c>
    </row>
    <row r="174" spans="1:6" x14ac:dyDescent="0.25">
      <c r="A174" s="68"/>
      <c r="B174" s="71"/>
      <c r="C174" s="19" t="s">
        <v>214</v>
      </c>
      <c r="D174" s="8" t="s">
        <v>205</v>
      </c>
      <c r="E174" s="39"/>
      <c r="F174" s="41"/>
    </row>
    <row r="175" spans="1:6" x14ac:dyDescent="0.25">
      <c r="A175" s="68"/>
      <c r="B175" s="71"/>
      <c r="C175" s="19" t="s">
        <v>214</v>
      </c>
      <c r="D175" s="8" t="s">
        <v>209</v>
      </c>
      <c r="E175" s="39"/>
      <c r="F175" s="41"/>
    </row>
    <row r="176" spans="1:6" x14ac:dyDescent="0.25">
      <c r="A176" s="68"/>
      <c r="B176" s="71"/>
      <c r="C176" s="19" t="s">
        <v>213</v>
      </c>
      <c r="D176" s="8" t="s">
        <v>144</v>
      </c>
      <c r="E176" s="39"/>
      <c r="F176" s="41"/>
    </row>
    <row r="177" spans="1:6" x14ac:dyDescent="0.25">
      <c r="A177" s="68"/>
      <c r="B177" s="71"/>
      <c r="C177" s="19" t="s">
        <v>191</v>
      </c>
      <c r="D177" s="8" t="s">
        <v>38</v>
      </c>
      <c r="E177" s="39"/>
      <c r="F177" s="41"/>
    </row>
    <row r="178" spans="1:6" x14ac:dyDescent="0.25">
      <c r="A178" s="68"/>
      <c r="B178" s="71"/>
      <c r="C178" s="19" t="s">
        <v>191</v>
      </c>
      <c r="D178" s="8" t="s">
        <v>89</v>
      </c>
      <c r="E178" s="39"/>
      <c r="F178" s="41"/>
    </row>
    <row r="179" spans="1:6" x14ac:dyDescent="0.25">
      <c r="A179" s="68"/>
      <c r="B179" s="71"/>
      <c r="C179" s="19" t="s">
        <v>191</v>
      </c>
      <c r="D179" s="8" t="s">
        <v>200</v>
      </c>
      <c r="E179" s="39"/>
      <c r="F179" s="41"/>
    </row>
    <row r="180" spans="1:6" x14ac:dyDescent="0.25">
      <c r="A180" s="68"/>
      <c r="B180" s="71"/>
      <c r="C180" s="19" t="s">
        <v>192</v>
      </c>
      <c r="D180" s="8" t="s">
        <v>32</v>
      </c>
      <c r="E180" s="39"/>
      <c r="F180" s="41"/>
    </row>
    <row r="181" spans="1:6" x14ac:dyDescent="0.25">
      <c r="A181" s="68"/>
      <c r="B181" s="71"/>
      <c r="C181" s="19" t="s">
        <v>217</v>
      </c>
      <c r="D181" s="8" t="s">
        <v>187</v>
      </c>
      <c r="E181" s="39"/>
      <c r="F181" s="41"/>
    </row>
    <row r="182" spans="1:6" x14ac:dyDescent="0.25">
      <c r="A182" s="68"/>
      <c r="B182" s="71"/>
      <c r="C182" s="19" t="s">
        <v>217</v>
      </c>
      <c r="D182" s="8" t="s">
        <v>204</v>
      </c>
      <c r="E182" s="39"/>
      <c r="F182" s="41"/>
    </row>
    <row r="183" spans="1:6" x14ac:dyDescent="0.25">
      <c r="A183" s="68"/>
      <c r="B183" s="71"/>
      <c r="C183" s="19" t="s">
        <v>216</v>
      </c>
      <c r="D183" s="8" t="s">
        <v>156</v>
      </c>
      <c r="E183" s="39"/>
      <c r="F183" s="41"/>
    </row>
    <row r="184" spans="1:6" x14ac:dyDescent="0.25">
      <c r="A184" s="68"/>
      <c r="B184" s="71"/>
      <c r="C184" s="19" t="s">
        <v>215</v>
      </c>
      <c r="D184" s="8" t="s">
        <v>22</v>
      </c>
      <c r="E184" s="39"/>
      <c r="F184" s="41"/>
    </row>
    <row r="185" spans="1:6" x14ac:dyDescent="0.25">
      <c r="A185" s="68"/>
      <c r="B185" s="71"/>
      <c r="C185" s="19" t="s">
        <v>202</v>
      </c>
      <c r="D185" s="8" t="s">
        <v>203</v>
      </c>
      <c r="E185" s="39"/>
      <c r="F185" s="41"/>
    </row>
    <row r="186" spans="1:6" x14ac:dyDescent="0.25">
      <c r="A186" s="68"/>
      <c r="B186" s="71"/>
      <c r="C186" s="19" t="s">
        <v>193</v>
      </c>
      <c r="D186" s="8" t="s">
        <v>90</v>
      </c>
      <c r="E186" s="39"/>
      <c r="F186" s="41"/>
    </row>
    <row r="187" spans="1:6" ht="15.75" thickBot="1" x14ac:dyDescent="0.3">
      <c r="A187" s="76"/>
      <c r="B187" s="77"/>
      <c r="C187" s="13" t="s">
        <v>212</v>
      </c>
      <c r="D187" s="14" t="s">
        <v>211</v>
      </c>
      <c r="E187" s="40"/>
      <c r="F187" s="42"/>
    </row>
    <row r="188" spans="1:6" x14ac:dyDescent="0.25">
      <c r="A188" s="67" t="s">
        <v>124</v>
      </c>
      <c r="B188" s="70">
        <v>43866</v>
      </c>
      <c r="C188" s="23" t="s">
        <v>34</v>
      </c>
      <c r="D188" s="6" t="s">
        <v>6</v>
      </c>
      <c r="E188" s="36">
        <v>29</v>
      </c>
      <c r="F188" s="38">
        <v>6</v>
      </c>
    </row>
    <row r="189" spans="1:6" x14ac:dyDescent="0.25">
      <c r="A189" s="68"/>
      <c r="B189" s="71"/>
      <c r="C189" s="19" t="s">
        <v>34</v>
      </c>
      <c r="D189" s="8" t="s">
        <v>11</v>
      </c>
      <c r="E189" s="45"/>
      <c r="F189" s="48"/>
    </row>
    <row r="190" spans="1:6" x14ac:dyDescent="0.25">
      <c r="A190" s="68"/>
      <c r="B190" s="71"/>
      <c r="C190" s="19" t="s">
        <v>24</v>
      </c>
      <c r="D190" s="8" t="s">
        <v>125</v>
      </c>
      <c r="E190" s="45"/>
      <c r="F190" s="48"/>
    </row>
    <row r="191" spans="1:6" x14ac:dyDescent="0.25">
      <c r="A191" s="68"/>
      <c r="B191" s="71"/>
      <c r="C191" s="19" t="s">
        <v>24</v>
      </c>
      <c r="D191" s="8" t="s">
        <v>126</v>
      </c>
      <c r="E191" s="45"/>
      <c r="F191" s="48"/>
    </row>
    <row r="192" spans="1:6" x14ac:dyDescent="0.25">
      <c r="A192" s="68"/>
      <c r="B192" s="71"/>
      <c r="C192" s="19" t="s">
        <v>129</v>
      </c>
      <c r="D192" s="8" t="s">
        <v>127</v>
      </c>
      <c r="E192" s="56">
        <f>+E188/35</f>
        <v>0.82857142857142863</v>
      </c>
      <c r="F192" s="58">
        <f>+F188/35</f>
        <v>0.17142857142857143</v>
      </c>
    </row>
    <row r="193" spans="1:6" x14ac:dyDescent="0.25">
      <c r="A193" s="68"/>
      <c r="B193" s="71"/>
      <c r="C193" s="19" t="s">
        <v>24</v>
      </c>
      <c r="D193" s="8" t="s">
        <v>22</v>
      </c>
      <c r="E193" s="56"/>
      <c r="F193" s="58"/>
    </row>
    <row r="194" spans="1:6" ht="15.75" thickBot="1" x14ac:dyDescent="0.3">
      <c r="A194" s="76"/>
      <c r="B194" s="77"/>
      <c r="C194" s="13" t="s">
        <v>24</v>
      </c>
      <c r="D194" s="14" t="s">
        <v>128</v>
      </c>
      <c r="E194" s="60"/>
      <c r="F194" s="61"/>
    </row>
    <row r="195" spans="1:6" ht="14.45" customHeight="1" x14ac:dyDescent="0.25">
      <c r="A195" s="67" t="s">
        <v>130</v>
      </c>
      <c r="B195" s="70">
        <v>43867</v>
      </c>
      <c r="C195" s="23" t="s">
        <v>34</v>
      </c>
      <c r="D195" s="6" t="s">
        <v>6</v>
      </c>
      <c r="E195" s="36">
        <v>23</v>
      </c>
      <c r="F195" s="38">
        <v>14</v>
      </c>
    </row>
    <row r="196" spans="1:6" x14ac:dyDescent="0.25">
      <c r="A196" s="68"/>
      <c r="B196" s="71"/>
      <c r="C196" s="19" t="s">
        <v>24</v>
      </c>
      <c r="D196" s="8" t="s">
        <v>131</v>
      </c>
      <c r="E196" s="45"/>
      <c r="F196" s="48"/>
    </row>
    <row r="197" spans="1:6" x14ac:dyDescent="0.25">
      <c r="A197" s="68"/>
      <c r="B197" s="71"/>
      <c r="C197" s="19" t="s">
        <v>24</v>
      </c>
      <c r="D197" s="8" t="s">
        <v>128</v>
      </c>
      <c r="E197" s="45"/>
      <c r="F197" s="48"/>
    </row>
    <row r="198" spans="1:6" x14ac:dyDescent="0.25">
      <c r="A198" s="68"/>
      <c r="B198" s="71"/>
      <c r="C198" s="19" t="s">
        <v>24</v>
      </c>
      <c r="D198" s="8" t="s">
        <v>132</v>
      </c>
      <c r="E198" s="45"/>
      <c r="F198" s="48"/>
    </row>
    <row r="199" spans="1:6" x14ac:dyDescent="0.25">
      <c r="A199" s="68"/>
      <c r="B199" s="71"/>
      <c r="C199" s="19" t="s">
        <v>24</v>
      </c>
      <c r="D199" s="8" t="s">
        <v>133</v>
      </c>
      <c r="E199" s="45"/>
      <c r="F199" s="48"/>
    </row>
    <row r="200" spans="1:6" x14ac:dyDescent="0.25">
      <c r="A200" s="68"/>
      <c r="B200" s="71"/>
      <c r="C200" s="19" t="s">
        <v>24</v>
      </c>
      <c r="D200" s="8" t="s">
        <v>134</v>
      </c>
      <c r="E200" s="45"/>
      <c r="F200" s="48"/>
    </row>
    <row r="201" spans="1:6" x14ac:dyDescent="0.25">
      <c r="A201" s="68"/>
      <c r="B201" s="71"/>
      <c r="C201" s="19" t="s">
        <v>24</v>
      </c>
      <c r="D201" s="8" t="s">
        <v>126</v>
      </c>
      <c r="E201" s="56">
        <v>0.6216216216216216</v>
      </c>
      <c r="F201" s="58">
        <v>0.3783783783783784</v>
      </c>
    </row>
    <row r="202" spans="1:6" x14ac:dyDescent="0.25">
      <c r="A202" s="68"/>
      <c r="B202" s="71"/>
      <c r="C202" s="19" t="s">
        <v>24</v>
      </c>
      <c r="D202" s="8" t="s">
        <v>135</v>
      </c>
      <c r="E202" s="56"/>
      <c r="F202" s="58"/>
    </row>
    <row r="203" spans="1:6" ht="15.75" thickBot="1" x14ac:dyDescent="0.3">
      <c r="A203" s="76"/>
      <c r="B203" s="77"/>
      <c r="C203" s="13" t="s">
        <v>24</v>
      </c>
      <c r="D203" s="14" t="s">
        <v>22</v>
      </c>
      <c r="E203" s="60"/>
      <c r="F203" s="61"/>
    </row>
    <row r="204" spans="1:6" x14ac:dyDescent="0.25">
      <c r="A204" s="67" t="s">
        <v>130</v>
      </c>
      <c r="B204" s="70">
        <v>43867</v>
      </c>
      <c r="C204" s="23" t="s">
        <v>34</v>
      </c>
      <c r="D204" s="6" t="s">
        <v>6</v>
      </c>
      <c r="E204" s="36">
        <v>14</v>
      </c>
      <c r="F204" s="38">
        <v>6</v>
      </c>
    </row>
    <row r="205" spans="1:6" x14ac:dyDescent="0.25">
      <c r="A205" s="68"/>
      <c r="B205" s="71"/>
      <c r="C205" s="19" t="s">
        <v>136</v>
      </c>
      <c r="D205" s="8" t="s">
        <v>137</v>
      </c>
      <c r="E205" s="45"/>
      <c r="F205" s="48"/>
    </row>
    <row r="206" spans="1:6" x14ac:dyDescent="0.25">
      <c r="A206" s="68"/>
      <c r="B206" s="71"/>
      <c r="C206" s="19" t="s">
        <v>138</v>
      </c>
      <c r="D206" s="8" t="s">
        <v>139</v>
      </c>
      <c r="E206" s="45"/>
      <c r="F206" s="48"/>
    </row>
    <row r="207" spans="1:6" x14ac:dyDescent="0.25">
      <c r="A207" s="68"/>
      <c r="B207" s="71"/>
      <c r="C207" s="19" t="s">
        <v>138</v>
      </c>
      <c r="D207" s="8" t="s">
        <v>22</v>
      </c>
      <c r="E207" s="56">
        <f>14/20</f>
        <v>0.7</v>
      </c>
      <c r="F207" s="58">
        <f>6/20</f>
        <v>0.3</v>
      </c>
    </row>
    <row r="208" spans="1:6" ht="15.75" thickBot="1" x14ac:dyDescent="0.3">
      <c r="A208" s="69"/>
      <c r="B208" s="72"/>
      <c r="C208" s="20" t="s">
        <v>138</v>
      </c>
      <c r="D208" s="10" t="s">
        <v>140</v>
      </c>
      <c r="E208" s="57"/>
      <c r="F208" s="59"/>
    </row>
    <row r="209" spans="1:6" x14ac:dyDescent="0.25">
      <c r="A209" s="74" t="s">
        <v>141</v>
      </c>
      <c r="B209" s="75">
        <v>43868</v>
      </c>
      <c r="C209" s="21" t="s">
        <v>34</v>
      </c>
      <c r="D209" s="12" t="s">
        <v>6</v>
      </c>
      <c r="E209" s="44">
        <v>24</v>
      </c>
      <c r="F209" s="47">
        <v>13</v>
      </c>
    </row>
    <row r="210" spans="1:6" x14ac:dyDescent="0.25">
      <c r="A210" s="68"/>
      <c r="B210" s="71"/>
      <c r="C210" s="19" t="s">
        <v>142</v>
      </c>
      <c r="D210" s="8" t="s">
        <v>22</v>
      </c>
      <c r="E210" s="45"/>
      <c r="F210" s="48"/>
    </row>
    <row r="211" spans="1:6" x14ac:dyDescent="0.25">
      <c r="A211" s="68"/>
      <c r="B211" s="71"/>
      <c r="C211" s="19" t="s">
        <v>142</v>
      </c>
      <c r="D211" s="8" t="s">
        <v>156</v>
      </c>
      <c r="E211" s="45"/>
      <c r="F211" s="48"/>
    </row>
    <row r="212" spans="1:6" x14ac:dyDescent="0.25">
      <c r="A212" s="68"/>
      <c r="B212" s="71"/>
      <c r="C212" s="19" t="s">
        <v>142</v>
      </c>
      <c r="D212" s="8" t="s">
        <v>143</v>
      </c>
      <c r="E212" s="45"/>
      <c r="F212" s="48"/>
    </row>
    <row r="213" spans="1:6" x14ac:dyDescent="0.25">
      <c r="A213" s="68"/>
      <c r="B213" s="71"/>
      <c r="C213" s="19" t="s">
        <v>142</v>
      </c>
      <c r="D213" s="8" t="s">
        <v>71</v>
      </c>
      <c r="E213" s="45"/>
      <c r="F213" s="48"/>
    </row>
    <row r="214" spans="1:6" x14ac:dyDescent="0.25">
      <c r="A214" s="68"/>
      <c r="B214" s="71"/>
      <c r="C214" s="19" t="s">
        <v>142</v>
      </c>
      <c r="D214" s="8" t="s">
        <v>144</v>
      </c>
      <c r="E214" s="45"/>
      <c r="F214" s="48"/>
    </row>
    <row r="215" spans="1:6" x14ac:dyDescent="0.25">
      <c r="A215" s="68"/>
      <c r="B215" s="71"/>
      <c r="C215" s="19" t="s">
        <v>142</v>
      </c>
      <c r="D215" s="8" t="s">
        <v>145</v>
      </c>
      <c r="E215" s="39">
        <f>24/37</f>
        <v>0.64864864864864868</v>
      </c>
      <c r="F215" s="41">
        <f>13/37</f>
        <v>0.35135135135135137</v>
      </c>
    </row>
    <row r="216" spans="1:6" x14ac:dyDescent="0.25">
      <c r="A216" s="68"/>
      <c r="B216" s="71"/>
      <c r="C216" s="19" t="s">
        <v>142</v>
      </c>
      <c r="D216" s="8" t="s">
        <v>146</v>
      </c>
      <c r="E216" s="39"/>
      <c r="F216" s="41"/>
    </row>
    <row r="217" spans="1:6" x14ac:dyDescent="0.25">
      <c r="A217" s="68"/>
      <c r="B217" s="71"/>
      <c r="C217" s="19" t="s">
        <v>142</v>
      </c>
      <c r="D217" s="8" t="s">
        <v>147</v>
      </c>
      <c r="E217" s="39"/>
      <c r="F217" s="41"/>
    </row>
    <row r="218" spans="1:6" x14ac:dyDescent="0.25">
      <c r="A218" s="68"/>
      <c r="B218" s="71"/>
      <c r="C218" s="19" t="s">
        <v>142</v>
      </c>
      <c r="D218" s="8" t="s">
        <v>148</v>
      </c>
      <c r="E218" s="39"/>
      <c r="F218" s="41"/>
    </row>
    <row r="219" spans="1:6" x14ac:dyDescent="0.25">
      <c r="A219" s="68"/>
      <c r="B219" s="71"/>
      <c r="C219" s="19" t="s">
        <v>142</v>
      </c>
      <c r="D219" s="8" t="s">
        <v>62</v>
      </c>
      <c r="E219" s="39"/>
      <c r="F219" s="41"/>
    </row>
    <row r="220" spans="1:6" ht="15.75" thickBot="1" x14ac:dyDescent="0.3">
      <c r="A220" s="69"/>
      <c r="B220" s="72"/>
      <c r="C220" s="20" t="s">
        <v>142</v>
      </c>
      <c r="D220" s="10" t="s">
        <v>61</v>
      </c>
      <c r="E220" s="46"/>
      <c r="F220" s="49"/>
    </row>
    <row r="221" spans="1:6" x14ac:dyDescent="0.25">
      <c r="A221" s="74" t="s">
        <v>149</v>
      </c>
      <c r="B221" s="75">
        <v>43885</v>
      </c>
      <c r="C221" s="21" t="s">
        <v>34</v>
      </c>
      <c r="D221" s="12" t="s">
        <v>6</v>
      </c>
      <c r="E221" s="44">
        <v>15</v>
      </c>
      <c r="F221" s="47">
        <v>5</v>
      </c>
    </row>
    <row r="222" spans="1:6" x14ac:dyDescent="0.25">
      <c r="A222" s="68"/>
      <c r="B222" s="71"/>
      <c r="C222" s="19" t="s">
        <v>34</v>
      </c>
      <c r="D222" s="8" t="s">
        <v>12</v>
      </c>
      <c r="E222" s="45"/>
      <c r="F222" s="48"/>
    </row>
    <row r="223" spans="1:6" x14ac:dyDescent="0.25">
      <c r="A223" s="68"/>
      <c r="B223" s="71"/>
      <c r="C223" s="19" t="s">
        <v>34</v>
      </c>
      <c r="D223" s="8" t="s">
        <v>150</v>
      </c>
      <c r="E223" s="45"/>
      <c r="F223" s="48"/>
    </row>
    <row r="224" spans="1:6" x14ac:dyDescent="0.25">
      <c r="A224" s="68"/>
      <c r="B224" s="71"/>
      <c r="C224" s="19" t="s">
        <v>34</v>
      </c>
      <c r="D224" s="8" t="s">
        <v>151</v>
      </c>
      <c r="E224" s="39">
        <f>15/20</f>
        <v>0.75</v>
      </c>
      <c r="F224" s="41">
        <f>+F221/20</f>
        <v>0.25</v>
      </c>
    </row>
    <row r="225" spans="1:6" x14ac:dyDescent="0.25">
      <c r="A225" s="68"/>
      <c r="B225" s="71"/>
      <c r="C225" s="19" t="s">
        <v>34</v>
      </c>
      <c r="D225" s="8" t="s">
        <v>152</v>
      </c>
      <c r="E225" s="39"/>
      <c r="F225" s="41"/>
    </row>
    <row r="226" spans="1:6" ht="15.75" thickBot="1" x14ac:dyDescent="0.3">
      <c r="A226" s="69"/>
      <c r="B226" s="72"/>
      <c r="C226" s="20" t="s">
        <v>153</v>
      </c>
      <c r="D226" s="10" t="s">
        <v>54</v>
      </c>
      <c r="E226" s="46"/>
      <c r="F226" s="49"/>
    </row>
    <row r="227" spans="1:6" x14ac:dyDescent="0.25">
      <c r="A227" s="74" t="s">
        <v>154</v>
      </c>
      <c r="B227" s="75">
        <v>43885</v>
      </c>
      <c r="C227" s="21" t="s">
        <v>34</v>
      </c>
      <c r="D227" s="12" t="s">
        <v>6</v>
      </c>
      <c r="E227" s="44">
        <v>22</v>
      </c>
      <c r="F227" s="47">
        <v>12</v>
      </c>
    </row>
    <row r="228" spans="1:6" x14ac:dyDescent="0.25">
      <c r="A228" s="68"/>
      <c r="B228" s="71"/>
      <c r="C228" s="19" t="s">
        <v>153</v>
      </c>
      <c r="D228" s="8" t="s">
        <v>52</v>
      </c>
      <c r="E228" s="45"/>
      <c r="F228" s="48"/>
    </row>
    <row r="229" spans="1:6" ht="15.75" thickBot="1" x14ac:dyDescent="0.3">
      <c r="A229" s="69"/>
      <c r="B229" s="72"/>
      <c r="C229" s="20" t="s">
        <v>153</v>
      </c>
      <c r="D229" s="10" t="s">
        <v>165</v>
      </c>
      <c r="E229" s="26">
        <f>22/34</f>
        <v>0.6470588235294118</v>
      </c>
      <c r="F229" s="27">
        <f>12/34</f>
        <v>0.35294117647058826</v>
      </c>
    </row>
    <row r="230" spans="1:6" x14ac:dyDescent="0.25">
      <c r="A230" s="74" t="s">
        <v>155</v>
      </c>
      <c r="B230" s="75">
        <v>43886</v>
      </c>
      <c r="C230" s="21" t="s">
        <v>34</v>
      </c>
      <c r="D230" s="12" t="s">
        <v>6</v>
      </c>
      <c r="E230" s="44">
        <v>17</v>
      </c>
      <c r="F230" s="47">
        <v>9</v>
      </c>
    </row>
    <row r="231" spans="1:6" x14ac:dyDescent="0.25">
      <c r="A231" s="68"/>
      <c r="B231" s="71"/>
      <c r="C231" s="19" t="s">
        <v>34</v>
      </c>
      <c r="D231" s="8" t="s">
        <v>12</v>
      </c>
      <c r="E231" s="45"/>
      <c r="F231" s="48"/>
    </row>
    <row r="232" spans="1:6" x14ac:dyDescent="0.25">
      <c r="A232" s="68"/>
      <c r="B232" s="71"/>
      <c r="C232" s="19" t="s">
        <v>34</v>
      </c>
      <c r="D232" s="8" t="s">
        <v>160</v>
      </c>
      <c r="E232" s="45"/>
      <c r="F232" s="48"/>
    </row>
    <row r="233" spans="1:6" x14ac:dyDescent="0.25">
      <c r="A233" s="68"/>
      <c r="B233" s="71"/>
      <c r="C233" s="19" t="s">
        <v>34</v>
      </c>
      <c r="D233" s="8" t="s">
        <v>164</v>
      </c>
      <c r="E233" s="45"/>
      <c r="F233" s="48"/>
    </row>
    <row r="234" spans="1:6" x14ac:dyDescent="0.25">
      <c r="A234" s="68"/>
      <c r="B234" s="71"/>
      <c r="C234" s="19" t="s">
        <v>161</v>
      </c>
      <c r="D234" s="8" t="s">
        <v>162</v>
      </c>
      <c r="E234" s="39">
        <f>17/26</f>
        <v>0.65384615384615385</v>
      </c>
      <c r="F234" s="41">
        <f>9/26</f>
        <v>0.34615384615384615</v>
      </c>
    </row>
    <row r="235" spans="1:6" x14ac:dyDescent="0.25">
      <c r="A235" s="68"/>
      <c r="B235" s="71"/>
      <c r="C235" s="19" t="s">
        <v>161</v>
      </c>
      <c r="D235" s="8" t="s">
        <v>169</v>
      </c>
      <c r="E235" s="39"/>
      <c r="F235" s="41"/>
    </row>
    <row r="236" spans="1:6" x14ac:dyDescent="0.25">
      <c r="A236" s="68"/>
      <c r="B236" s="71"/>
      <c r="C236" s="19" t="s">
        <v>161</v>
      </c>
      <c r="D236" s="8" t="s">
        <v>163</v>
      </c>
      <c r="E236" s="39"/>
      <c r="F236" s="41"/>
    </row>
    <row r="237" spans="1:6" ht="15.75" thickBot="1" x14ac:dyDescent="0.3">
      <c r="A237" s="76"/>
      <c r="B237" s="77"/>
      <c r="C237" s="13" t="s">
        <v>161</v>
      </c>
      <c r="D237" s="14" t="s">
        <v>168</v>
      </c>
      <c r="E237" s="40"/>
      <c r="F237" s="42"/>
    </row>
    <row r="238" spans="1:6" ht="14.45" customHeight="1" x14ac:dyDescent="0.25">
      <c r="A238" s="74" t="s">
        <v>158</v>
      </c>
      <c r="B238" s="75">
        <v>43887</v>
      </c>
      <c r="C238" s="21" t="s">
        <v>34</v>
      </c>
      <c r="D238" s="12" t="s">
        <v>6</v>
      </c>
      <c r="E238" s="44">
        <v>26</v>
      </c>
      <c r="F238" s="47">
        <v>22</v>
      </c>
    </row>
    <row r="239" spans="1:6" x14ac:dyDescent="0.25">
      <c r="A239" s="68"/>
      <c r="B239" s="71"/>
      <c r="C239" s="19" t="s">
        <v>34</v>
      </c>
      <c r="D239" s="8" t="s">
        <v>159</v>
      </c>
      <c r="E239" s="45"/>
      <c r="F239" s="48"/>
    </row>
    <row r="240" spans="1:6" x14ac:dyDescent="0.25">
      <c r="A240" s="68"/>
      <c r="B240" s="71"/>
      <c r="C240" s="19" t="s">
        <v>34</v>
      </c>
      <c r="D240" s="8" t="s">
        <v>11</v>
      </c>
      <c r="E240" s="45"/>
      <c r="F240" s="48"/>
    </row>
    <row r="241" spans="1:6" x14ac:dyDescent="0.25">
      <c r="A241" s="68"/>
      <c r="B241" s="71"/>
      <c r="C241" s="19" t="s">
        <v>136</v>
      </c>
      <c r="D241" s="8" t="s">
        <v>137</v>
      </c>
      <c r="E241" s="39">
        <f>26/48</f>
        <v>0.54166666666666663</v>
      </c>
      <c r="F241" s="41">
        <f>22/48</f>
        <v>0.45833333333333331</v>
      </c>
    </row>
    <row r="242" spans="1:6" x14ac:dyDescent="0.25">
      <c r="A242" s="68"/>
      <c r="B242" s="71"/>
      <c r="C242" s="19" t="s">
        <v>129</v>
      </c>
      <c r="D242" s="8" t="s">
        <v>166</v>
      </c>
      <c r="E242" s="39"/>
      <c r="F242" s="41"/>
    </row>
    <row r="243" spans="1:6" ht="15.75" thickBot="1" x14ac:dyDescent="0.3">
      <c r="A243" s="76"/>
      <c r="B243" s="77"/>
      <c r="C243" s="13" t="s">
        <v>129</v>
      </c>
      <c r="D243" s="14" t="s">
        <v>167</v>
      </c>
      <c r="E243" s="40"/>
      <c r="F243" s="42"/>
    </row>
    <row r="244" spans="1:6" ht="15.75" thickBot="1" x14ac:dyDescent="0.3"/>
    <row r="245" spans="1:6" ht="15.75" thickBot="1" x14ac:dyDescent="0.3">
      <c r="E245" s="28" t="s">
        <v>176</v>
      </c>
      <c r="F245" s="29" t="s">
        <v>177</v>
      </c>
    </row>
    <row r="246" spans="1:6" x14ac:dyDescent="0.25">
      <c r="D246" s="30">
        <f>+E246+F246</f>
        <v>631</v>
      </c>
      <c r="E246" s="31">
        <f>+E8+E26+E42+E46+E54+E58+E64+E73+E75+E86+E90+E96+E103+E110+E123+E138+E188+E195+E204+E209+E221+E227+E230+E238+E22+E155+E151+E159</f>
        <v>427</v>
      </c>
      <c r="F246" s="32">
        <f>+F8+F26+F42+F46+F54+F58+F64+F73+F75+F86+F90+F96+F103+F110+F123+F138+F188+F195+F204+F209+F221+F227+F230+F238+F22+F155+F151+F159</f>
        <v>204</v>
      </c>
    </row>
    <row r="247" spans="1:6" ht="15.75" thickBot="1" x14ac:dyDescent="0.3">
      <c r="E247" s="33">
        <f>+E246/D246</f>
        <v>0.6767036450079239</v>
      </c>
      <c r="F247" s="34">
        <f>+F246/D246</f>
        <v>0.3232963549920761</v>
      </c>
    </row>
  </sheetData>
  <mergeCells count="170">
    <mergeCell ref="E159:E172"/>
    <mergeCell ref="F159:F172"/>
    <mergeCell ref="E173:E187"/>
    <mergeCell ref="F173:F187"/>
    <mergeCell ref="E155:E156"/>
    <mergeCell ref="F155:F156"/>
    <mergeCell ref="E157:E158"/>
    <mergeCell ref="F157:F158"/>
    <mergeCell ref="A151:A154"/>
    <mergeCell ref="B151:B154"/>
    <mergeCell ref="E151:E152"/>
    <mergeCell ref="F151:F152"/>
    <mergeCell ref="E153:E154"/>
    <mergeCell ref="F153:F154"/>
    <mergeCell ref="A159:A187"/>
    <mergeCell ref="B159:B187"/>
    <mergeCell ref="A2:F2"/>
    <mergeCell ref="A4:F4"/>
    <mergeCell ref="A188:A194"/>
    <mergeCell ref="B188:B194"/>
    <mergeCell ref="B195:B203"/>
    <mergeCell ref="A195:A203"/>
    <mergeCell ref="A138:A150"/>
    <mergeCell ref="B138:B150"/>
    <mergeCell ref="A204:A208"/>
    <mergeCell ref="B204:B208"/>
    <mergeCell ref="A123:A137"/>
    <mergeCell ref="B123:B137"/>
    <mergeCell ref="A26:A41"/>
    <mergeCell ref="B26:B41"/>
    <mergeCell ref="A22:A25"/>
    <mergeCell ref="B22:B25"/>
    <mergeCell ref="E22:E23"/>
    <mergeCell ref="E24:E25"/>
    <mergeCell ref="F22:F23"/>
    <mergeCell ref="F24:F25"/>
    <mergeCell ref="A155:A158"/>
    <mergeCell ref="B155:B158"/>
    <mergeCell ref="A73:A74"/>
    <mergeCell ref="B73:B74"/>
    <mergeCell ref="A221:A226"/>
    <mergeCell ref="B221:B226"/>
    <mergeCell ref="A238:A243"/>
    <mergeCell ref="B238:B243"/>
    <mergeCell ref="A227:A229"/>
    <mergeCell ref="B227:B229"/>
    <mergeCell ref="A230:A237"/>
    <mergeCell ref="B230:B237"/>
    <mergeCell ref="A209:A220"/>
    <mergeCell ref="B209:B220"/>
    <mergeCell ref="A110:A122"/>
    <mergeCell ref="B110:B122"/>
    <mergeCell ref="A54:A57"/>
    <mergeCell ref="B42:B45"/>
    <mergeCell ref="A42:A45"/>
    <mergeCell ref="A46:A53"/>
    <mergeCell ref="B46:B53"/>
    <mergeCell ref="B54:B57"/>
    <mergeCell ref="A103:A109"/>
    <mergeCell ref="B103:B109"/>
    <mergeCell ref="A86:A89"/>
    <mergeCell ref="B86:B89"/>
    <mergeCell ref="A90:A95"/>
    <mergeCell ref="B90:B95"/>
    <mergeCell ref="A64:A72"/>
    <mergeCell ref="B64:B72"/>
    <mergeCell ref="E188:E191"/>
    <mergeCell ref="F188:F191"/>
    <mergeCell ref="E192:E194"/>
    <mergeCell ref="F192:F194"/>
    <mergeCell ref="A6:A7"/>
    <mergeCell ref="B6:B7"/>
    <mergeCell ref="C6:C7"/>
    <mergeCell ref="D6:D7"/>
    <mergeCell ref="E6:F6"/>
    <mergeCell ref="A96:A102"/>
    <mergeCell ref="B96:B102"/>
    <mergeCell ref="A8:A21"/>
    <mergeCell ref="B8:B21"/>
    <mergeCell ref="E62:E63"/>
    <mergeCell ref="F62:F63"/>
    <mergeCell ref="E96:E99"/>
    <mergeCell ref="E100:E102"/>
    <mergeCell ref="F96:F99"/>
    <mergeCell ref="F100:F102"/>
    <mergeCell ref="F90:F92"/>
    <mergeCell ref="F93:F95"/>
    <mergeCell ref="E8:E14"/>
    <mergeCell ref="E15:E21"/>
    <mergeCell ref="F8:F14"/>
    <mergeCell ref="E207:E208"/>
    <mergeCell ref="F207:F208"/>
    <mergeCell ref="E209:E214"/>
    <mergeCell ref="E215:E220"/>
    <mergeCell ref="F209:F214"/>
    <mergeCell ref="F215:F220"/>
    <mergeCell ref="E195:E200"/>
    <mergeCell ref="F195:F200"/>
    <mergeCell ref="E201:E203"/>
    <mergeCell ref="F201:F203"/>
    <mergeCell ref="E204:E206"/>
    <mergeCell ref="F204:F206"/>
    <mergeCell ref="E103:E106"/>
    <mergeCell ref="F103:F106"/>
    <mergeCell ref="E107:E109"/>
    <mergeCell ref="F107:F109"/>
    <mergeCell ref="F138:F144"/>
    <mergeCell ref="F145:F150"/>
    <mergeCell ref="E110:E116"/>
    <mergeCell ref="E117:E122"/>
    <mergeCell ref="F110:F116"/>
    <mergeCell ref="F117:F122"/>
    <mergeCell ref="E138:E144"/>
    <mergeCell ref="E145:E150"/>
    <mergeCell ref="E238:E240"/>
    <mergeCell ref="F238:F240"/>
    <mergeCell ref="E241:E243"/>
    <mergeCell ref="F241:F243"/>
    <mergeCell ref="E227:E228"/>
    <mergeCell ref="F227:F228"/>
    <mergeCell ref="E230:E233"/>
    <mergeCell ref="E234:E237"/>
    <mergeCell ref="F230:F233"/>
    <mergeCell ref="F234:F237"/>
    <mergeCell ref="E221:E223"/>
    <mergeCell ref="F221:F223"/>
    <mergeCell ref="E224:E226"/>
    <mergeCell ref="F224:F226"/>
    <mergeCell ref="E123:E130"/>
    <mergeCell ref="E131:E137"/>
    <mergeCell ref="F123:F130"/>
    <mergeCell ref="F131:F137"/>
    <mergeCell ref="E26:E33"/>
    <mergeCell ref="E34:E41"/>
    <mergeCell ref="F26:F33"/>
    <mergeCell ref="F34:F41"/>
    <mergeCell ref="F58:F61"/>
    <mergeCell ref="E58:E61"/>
    <mergeCell ref="E44:E45"/>
    <mergeCell ref="E42:E43"/>
    <mergeCell ref="F42:F43"/>
    <mergeCell ref="F44:F45"/>
    <mergeCell ref="E90:E92"/>
    <mergeCell ref="E93:E95"/>
    <mergeCell ref="E46:E49"/>
    <mergeCell ref="E50:E53"/>
    <mergeCell ref="F46:F49"/>
    <mergeCell ref="F50:F53"/>
    <mergeCell ref="E54:E55"/>
    <mergeCell ref="F54:F55"/>
    <mergeCell ref="E56:E57"/>
    <mergeCell ref="F56:F57"/>
    <mergeCell ref="A3:F3"/>
    <mergeCell ref="E86:E87"/>
    <mergeCell ref="E88:E89"/>
    <mergeCell ref="F86:F87"/>
    <mergeCell ref="F88:F89"/>
    <mergeCell ref="E64:E68"/>
    <mergeCell ref="E69:E72"/>
    <mergeCell ref="F64:F68"/>
    <mergeCell ref="F69:F72"/>
    <mergeCell ref="E75:E80"/>
    <mergeCell ref="F15:F21"/>
    <mergeCell ref="E81:E85"/>
    <mergeCell ref="F75:F80"/>
    <mergeCell ref="F81:F85"/>
    <mergeCell ref="A75:A85"/>
    <mergeCell ref="B75:B85"/>
    <mergeCell ref="A58:A63"/>
    <mergeCell ref="B58:B63"/>
  </mergeCells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  <rowBreaks count="4" manualBreakCount="4">
    <brk id="53" max="3" man="1"/>
    <brk id="95" max="3" man="1"/>
    <brk id="137" max="3" man="1"/>
    <brk id="20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2020-04-17T19:48:17Z</dcterms:created>
  <dcterms:modified xsi:type="dcterms:W3CDTF">2020-04-17T19:48:22Z</dcterms:modified>
</cp:coreProperties>
</file>