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arvajal\Documents\2025\Paulo\Información 2024\Presupuesto Ordinario\"/>
    </mc:Choice>
  </mc:AlternateContent>
  <bookViews>
    <workbookView xWindow="0" yWindow="0" windowWidth="28800" windowHeight="12300" activeTab="1"/>
  </bookViews>
  <sheets>
    <sheet name="TOTAL EGRESOS_2024" sheetId="3" r:id="rId1"/>
    <sheet name="Resumen-Ingresos " sheetId="2" r:id="rId2"/>
  </sheets>
  <externalReferences>
    <externalReference r:id="rId3"/>
  </externalReferences>
  <definedNames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5" i="3" l="1"/>
  <c r="E205" i="3" s="1"/>
  <c r="F205" i="3" s="1"/>
  <c r="C205" i="3"/>
  <c r="D204" i="3"/>
  <c r="E203" i="3" s="1"/>
  <c r="C204" i="3"/>
  <c r="C203" i="3" s="1"/>
  <c r="C202" i="3" s="1"/>
  <c r="C200" i="3"/>
  <c r="C196" i="3" s="1"/>
  <c r="D199" i="3"/>
  <c r="F199" i="3" s="1"/>
  <c r="D198" i="3"/>
  <c r="F198" i="3" s="1"/>
  <c r="D197" i="3"/>
  <c r="D196" i="3" s="1"/>
  <c r="D195" i="3" s="1"/>
  <c r="E196" i="3"/>
  <c r="E195" i="3" s="1"/>
  <c r="D194" i="3"/>
  <c r="E194" i="3" s="1"/>
  <c r="C194" i="3"/>
  <c r="D193" i="3"/>
  <c r="C193" i="3"/>
  <c r="C192" i="3" s="1"/>
  <c r="E191" i="3"/>
  <c r="E190" i="3" s="1"/>
  <c r="C191" i="3"/>
  <c r="C190" i="3" s="1"/>
  <c r="D190" i="3"/>
  <c r="D189" i="3"/>
  <c r="E189" i="3" s="1"/>
  <c r="C189" i="3"/>
  <c r="D188" i="3"/>
  <c r="E188" i="3" s="1"/>
  <c r="C188" i="3"/>
  <c r="C187" i="3" s="1"/>
  <c r="D186" i="3"/>
  <c r="E186" i="3" s="1"/>
  <c r="C186" i="3"/>
  <c r="C185" i="3" s="1"/>
  <c r="D184" i="3"/>
  <c r="C184" i="3"/>
  <c r="D183" i="3"/>
  <c r="F183" i="3" s="1"/>
  <c r="C183" i="3"/>
  <c r="D182" i="3"/>
  <c r="C182" i="3"/>
  <c r="D181" i="3"/>
  <c r="C181" i="3"/>
  <c r="D180" i="3"/>
  <c r="C180" i="3"/>
  <c r="D179" i="3"/>
  <c r="C179" i="3"/>
  <c r="F179" i="3" s="1"/>
  <c r="E178" i="3"/>
  <c r="D177" i="3"/>
  <c r="F177" i="3" s="1"/>
  <c r="C177" i="3"/>
  <c r="D176" i="3"/>
  <c r="C176" i="3"/>
  <c r="E175" i="3"/>
  <c r="D174" i="3"/>
  <c r="C174" i="3"/>
  <c r="C173" i="3" s="1"/>
  <c r="E173" i="3"/>
  <c r="D173" i="3"/>
  <c r="E169" i="3"/>
  <c r="D169" i="3"/>
  <c r="C169" i="3"/>
  <c r="E168" i="3"/>
  <c r="D168" i="3"/>
  <c r="D167" i="3" s="1"/>
  <c r="C168" i="3"/>
  <c r="E167" i="3"/>
  <c r="E166" i="3"/>
  <c r="D166" i="3"/>
  <c r="C166" i="3"/>
  <c r="E165" i="3"/>
  <c r="D165" i="3"/>
  <c r="C165" i="3"/>
  <c r="E164" i="3"/>
  <c r="D164" i="3"/>
  <c r="C164" i="3"/>
  <c r="E163" i="3"/>
  <c r="F163" i="3" s="1"/>
  <c r="D163" i="3"/>
  <c r="C163" i="3"/>
  <c r="C162" i="3"/>
  <c r="E161" i="3"/>
  <c r="F161" i="3" s="1"/>
  <c r="D161" i="3"/>
  <c r="C161" i="3"/>
  <c r="E160" i="3"/>
  <c r="F160" i="3" s="1"/>
  <c r="D160" i="3"/>
  <c r="C160" i="3"/>
  <c r="E159" i="3"/>
  <c r="D159" i="3"/>
  <c r="C159" i="3"/>
  <c r="E158" i="3"/>
  <c r="D158" i="3"/>
  <c r="C158" i="3"/>
  <c r="E157" i="3"/>
  <c r="F157" i="3" s="1"/>
  <c r="D157" i="3"/>
  <c r="C157" i="3"/>
  <c r="E156" i="3"/>
  <c r="F156" i="3" s="1"/>
  <c r="D156" i="3"/>
  <c r="C156" i="3"/>
  <c r="E155" i="3"/>
  <c r="D155" i="3"/>
  <c r="D153" i="3" s="1"/>
  <c r="C155" i="3"/>
  <c r="E154" i="3"/>
  <c r="D154" i="3"/>
  <c r="C154" i="3"/>
  <c r="C153" i="3" s="1"/>
  <c r="E150" i="3"/>
  <c r="F150" i="3" s="1"/>
  <c r="D150" i="3"/>
  <c r="C150" i="3"/>
  <c r="D149" i="3"/>
  <c r="D148" i="3" s="1"/>
  <c r="C149" i="3"/>
  <c r="C148" i="3" s="1"/>
  <c r="E146" i="3"/>
  <c r="D146" i="3"/>
  <c r="C146" i="3"/>
  <c r="E145" i="3"/>
  <c r="D145" i="3"/>
  <c r="C145" i="3"/>
  <c r="E144" i="3"/>
  <c r="D144" i="3"/>
  <c r="C144" i="3"/>
  <c r="E143" i="3"/>
  <c r="D143" i="3"/>
  <c r="C143" i="3"/>
  <c r="E142" i="3"/>
  <c r="D142" i="3"/>
  <c r="C142" i="3"/>
  <c r="E141" i="3"/>
  <c r="D141" i="3"/>
  <c r="C141" i="3"/>
  <c r="E140" i="3"/>
  <c r="D140" i="3"/>
  <c r="C140" i="3"/>
  <c r="E139" i="3"/>
  <c r="D139" i="3"/>
  <c r="D138" i="3" s="1"/>
  <c r="C139" i="3"/>
  <c r="E137" i="3"/>
  <c r="D137" i="3"/>
  <c r="D136" i="3" s="1"/>
  <c r="C137" i="3"/>
  <c r="C136" i="3" s="1"/>
  <c r="E135" i="3"/>
  <c r="D135" i="3"/>
  <c r="C135" i="3"/>
  <c r="E134" i="3"/>
  <c r="D134" i="3"/>
  <c r="C134" i="3"/>
  <c r="E133" i="3"/>
  <c r="F133" i="3" s="1"/>
  <c r="D133" i="3"/>
  <c r="C133" i="3"/>
  <c r="E132" i="3"/>
  <c r="F132" i="3" s="1"/>
  <c r="D132" i="3"/>
  <c r="C132" i="3"/>
  <c r="E131" i="3"/>
  <c r="D131" i="3"/>
  <c r="D129" i="3" s="1"/>
  <c r="C131" i="3"/>
  <c r="E130" i="3"/>
  <c r="D130" i="3"/>
  <c r="C130" i="3"/>
  <c r="C129" i="3" s="1"/>
  <c r="E129" i="3"/>
  <c r="E128" i="3"/>
  <c r="D128" i="3"/>
  <c r="C128" i="3"/>
  <c r="E126" i="3"/>
  <c r="F126" i="3" s="1"/>
  <c r="D126" i="3"/>
  <c r="C126" i="3"/>
  <c r="E125" i="3"/>
  <c r="F125" i="3" s="1"/>
  <c r="D125" i="3"/>
  <c r="C125" i="3"/>
  <c r="E124" i="3"/>
  <c r="D124" i="3"/>
  <c r="C124" i="3"/>
  <c r="E123" i="3"/>
  <c r="D123" i="3"/>
  <c r="C123" i="3"/>
  <c r="E122" i="3"/>
  <c r="F122" i="3" s="1"/>
  <c r="D122" i="3"/>
  <c r="C122" i="3"/>
  <c r="E121" i="3"/>
  <c r="F121" i="3" s="1"/>
  <c r="D121" i="3"/>
  <c r="C121" i="3"/>
  <c r="E120" i="3"/>
  <c r="D120" i="3"/>
  <c r="D119" i="3" s="1"/>
  <c r="C120" i="3"/>
  <c r="E118" i="3"/>
  <c r="D118" i="3"/>
  <c r="C118" i="3"/>
  <c r="E117" i="3"/>
  <c r="D117" i="3"/>
  <c r="C117" i="3"/>
  <c r="E116" i="3"/>
  <c r="D116" i="3"/>
  <c r="C116" i="3"/>
  <c r="E114" i="3"/>
  <c r="D114" i="3"/>
  <c r="C114" i="3"/>
  <c r="E113" i="3"/>
  <c r="D113" i="3"/>
  <c r="C113" i="3"/>
  <c r="E112" i="3"/>
  <c r="F112" i="3" s="1"/>
  <c r="D112" i="3"/>
  <c r="C112" i="3"/>
  <c r="E111" i="3"/>
  <c r="F111" i="3" s="1"/>
  <c r="D111" i="3"/>
  <c r="C111" i="3"/>
  <c r="E110" i="3"/>
  <c r="D110" i="3"/>
  <c r="D109" i="3" s="1"/>
  <c r="C110" i="3"/>
  <c r="C109" i="3" s="1"/>
  <c r="E106" i="3"/>
  <c r="D106" i="3"/>
  <c r="D103" i="3" s="1"/>
  <c r="C106" i="3"/>
  <c r="E105" i="3"/>
  <c r="D105" i="3"/>
  <c r="C105" i="3"/>
  <c r="C103" i="3" s="1"/>
  <c r="E104" i="3"/>
  <c r="F104" i="3" s="1"/>
  <c r="D104" i="3"/>
  <c r="C104" i="3"/>
  <c r="E102" i="3"/>
  <c r="E100" i="3" s="1"/>
  <c r="D102" i="3"/>
  <c r="C102" i="3"/>
  <c r="E101" i="3"/>
  <c r="D101" i="3"/>
  <c r="D100" i="3" s="1"/>
  <c r="C101" i="3"/>
  <c r="E99" i="3"/>
  <c r="D99" i="3"/>
  <c r="C99" i="3"/>
  <c r="E98" i="3"/>
  <c r="D98" i="3"/>
  <c r="C98" i="3"/>
  <c r="E97" i="3"/>
  <c r="D97" i="3"/>
  <c r="C97" i="3"/>
  <c r="E96" i="3"/>
  <c r="F96" i="3" s="1"/>
  <c r="D96" i="3"/>
  <c r="C96" i="3"/>
  <c r="E95" i="3"/>
  <c r="D95" i="3"/>
  <c r="C95" i="3"/>
  <c r="E94" i="3"/>
  <c r="D94" i="3"/>
  <c r="C94" i="3"/>
  <c r="E93" i="3"/>
  <c r="D93" i="3"/>
  <c r="C93" i="3"/>
  <c r="E92" i="3"/>
  <c r="F92" i="3" s="1"/>
  <c r="D92" i="3"/>
  <c r="C92" i="3"/>
  <c r="E91" i="3"/>
  <c r="D91" i="3"/>
  <c r="C91" i="3"/>
  <c r="E89" i="3"/>
  <c r="D89" i="3"/>
  <c r="D86" i="3" s="1"/>
  <c r="C89" i="3"/>
  <c r="E88" i="3"/>
  <c r="D88" i="3"/>
  <c r="C88" i="3"/>
  <c r="F88" i="3" s="1"/>
  <c r="E87" i="3"/>
  <c r="D87" i="3"/>
  <c r="C87" i="3"/>
  <c r="E86" i="3"/>
  <c r="E85" i="3"/>
  <c r="D85" i="3"/>
  <c r="D82" i="3" s="1"/>
  <c r="D81" i="3" s="1"/>
  <c r="C85" i="3"/>
  <c r="E84" i="3"/>
  <c r="D84" i="3"/>
  <c r="C84" i="3"/>
  <c r="F84" i="3" s="1"/>
  <c r="E83" i="3"/>
  <c r="D83" i="3"/>
  <c r="C83" i="3"/>
  <c r="E82" i="3"/>
  <c r="E81" i="3" s="1"/>
  <c r="E80" i="3"/>
  <c r="D80" i="3"/>
  <c r="C80" i="3"/>
  <c r="F80" i="3" s="1"/>
  <c r="E79" i="3"/>
  <c r="D79" i="3"/>
  <c r="C79" i="3"/>
  <c r="E78" i="3"/>
  <c r="D78" i="3"/>
  <c r="C78" i="3"/>
  <c r="E77" i="3"/>
  <c r="E76" i="3" s="1"/>
  <c r="D77" i="3"/>
  <c r="D76" i="3" s="1"/>
  <c r="C77" i="3"/>
  <c r="C76" i="3"/>
  <c r="E75" i="3"/>
  <c r="D75" i="3"/>
  <c r="E74" i="3"/>
  <c r="D74" i="3"/>
  <c r="C74" i="3"/>
  <c r="E73" i="3"/>
  <c r="D73" i="3"/>
  <c r="C73" i="3"/>
  <c r="E72" i="3"/>
  <c r="F72" i="3" s="1"/>
  <c r="D72" i="3"/>
  <c r="C72" i="3"/>
  <c r="E71" i="3"/>
  <c r="D71" i="3"/>
  <c r="C71" i="3"/>
  <c r="E69" i="3"/>
  <c r="D69" i="3"/>
  <c r="C69" i="3"/>
  <c r="E68" i="3"/>
  <c r="D68" i="3"/>
  <c r="C68" i="3"/>
  <c r="C66" i="3" s="1"/>
  <c r="E67" i="3"/>
  <c r="D67" i="3"/>
  <c r="C67" i="3"/>
  <c r="E66" i="3"/>
  <c r="E65" i="3"/>
  <c r="D65" i="3"/>
  <c r="C65" i="3"/>
  <c r="E64" i="3"/>
  <c r="D64" i="3"/>
  <c r="C64" i="3"/>
  <c r="E63" i="3"/>
  <c r="D63" i="3"/>
  <c r="C63" i="3"/>
  <c r="E62" i="3"/>
  <c r="D62" i="3"/>
  <c r="C62" i="3"/>
  <c r="E60" i="3"/>
  <c r="D60" i="3"/>
  <c r="C60" i="3"/>
  <c r="E59" i="3"/>
  <c r="D59" i="3"/>
  <c r="C59" i="3"/>
  <c r="E58" i="3"/>
  <c r="D58" i="3"/>
  <c r="C58" i="3"/>
  <c r="E57" i="3"/>
  <c r="D57" i="3"/>
  <c r="C57" i="3"/>
  <c r="E56" i="3"/>
  <c r="D56" i="3"/>
  <c r="C56" i="3"/>
  <c r="E55" i="3"/>
  <c r="D55" i="3"/>
  <c r="C55" i="3"/>
  <c r="E54" i="3"/>
  <c r="D54" i="3"/>
  <c r="C54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6" i="3"/>
  <c r="D46" i="3"/>
  <c r="C46" i="3"/>
  <c r="E45" i="3"/>
  <c r="F45" i="3" s="1"/>
  <c r="D45" i="3"/>
  <c r="C45" i="3"/>
  <c r="E44" i="3"/>
  <c r="D44" i="3"/>
  <c r="C44" i="3"/>
  <c r="E43" i="3"/>
  <c r="D43" i="3"/>
  <c r="C43" i="3"/>
  <c r="D42" i="3"/>
  <c r="C42" i="3"/>
  <c r="D38" i="3"/>
  <c r="C38" i="3"/>
  <c r="E37" i="3"/>
  <c r="D37" i="3"/>
  <c r="C37" i="3"/>
  <c r="F37" i="3" s="1"/>
  <c r="E36" i="3"/>
  <c r="D36" i="3"/>
  <c r="C36" i="3"/>
  <c r="E35" i="3"/>
  <c r="D35" i="3"/>
  <c r="D34" i="3" s="1"/>
  <c r="C35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C28" i="3" s="1"/>
  <c r="E27" i="3"/>
  <c r="D27" i="3"/>
  <c r="C27" i="3"/>
  <c r="E26" i="3"/>
  <c r="D26" i="3"/>
  <c r="C26" i="3"/>
  <c r="E25" i="3"/>
  <c r="D25" i="3"/>
  <c r="C25" i="3"/>
  <c r="C24" i="3" s="1"/>
  <c r="E23" i="3"/>
  <c r="D23" i="3"/>
  <c r="C23" i="3"/>
  <c r="E22" i="3"/>
  <c r="D22" i="3"/>
  <c r="C22" i="3"/>
  <c r="E21" i="3"/>
  <c r="D21" i="3"/>
  <c r="C21" i="3"/>
  <c r="E20" i="3"/>
  <c r="E19" i="3" s="1"/>
  <c r="D20" i="3"/>
  <c r="C20" i="3"/>
  <c r="E18" i="3"/>
  <c r="D18" i="3"/>
  <c r="C18" i="3"/>
  <c r="E16" i="3"/>
  <c r="D16" i="3"/>
  <c r="C16" i="3"/>
  <c r="E15" i="3"/>
  <c r="D15" i="3"/>
  <c r="C15" i="3"/>
  <c r="E14" i="3"/>
  <c r="D14" i="3"/>
  <c r="C14" i="3"/>
  <c r="E12" i="3"/>
  <c r="D12" i="3"/>
  <c r="C12" i="3"/>
  <c r="E11" i="3"/>
  <c r="D11" i="3"/>
  <c r="C11" i="3"/>
  <c r="C10" i="3" s="1"/>
  <c r="K117" i="2"/>
  <c r="K114" i="2"/>
  <c r="K110" i="2"/>
  <c r="K94" i="2"/>
  <c r="K90" i="2"/>
  <c r="K89" i="2" s="1"/>
  <c r="K83" i="2"/>
  <c r="K77" i="2"/>
  <c r="K75" i="2"/>
  <c r="K73" i="2" s="1"/>
  <c r="K72" i="2" s="1"/>
  <c r="K68" i="2"/>
  <c r="K66" i="2" s="1"/>
  <c r="K67" i="2"/>
  <c r="K61" i="2"/>
  <c r="K58" i="2"/>
  <c r="K57" i="2" s="1"/>
  <c r="K56" i="2" s="1"/>
  <c r="K53" i="2"/>
  <c r="K52" i="2"/>
  <c r="K51" i="2"/>
  <c r="K50" i="2"/>
  <c r="K49" i="2"/>
  <c r="K48" i="2"/>
  <c r="K47" i="2"/>
  <c r="K45" i="2"/>
  <c r="K42" i="2"/>
  <c r="K40" i="2"/>
  <c r="K39" i="2"/>
  <c r="K38" i="2"/>
  <c r="K37" i="2"/>
  <c r="K36" i="2"/>
  <c r="K35" i="2"/>
  <c r="K34" i="2"/>
  <c r="K33" i="2"/>
  <c r="K32" i="2"/>
  <c r="K28" i="2"/>
  <c r="K27" i="2" s="1"/>
  <c r="K26" i="2" s="1"/>
  <c r="K22" i="2"/>
  <c r="K21" i="2" s="1"/>
  <c r="K19" i="2"/>
  <c r="K18" i="2" s="1"/>
  <c r="K13" i="2"/>
  <c r="K12" i="2" s="1"/>
  <c r="K11" i="2"/>
  <c r="K10" i="2"/>
  <c r="C127" i="3" l="1"/>
  <c r="E34" i="3"/>
  <c r="F38" i="3"/>
  <c r="D47" i="3"/>
  <c r="F49" i="3"/>
  <c r="C47" i="3"/>
  <c r="F79" i="3"/>
  <c r="F83" i="3"/>
  <c r="F87" i="3"/>
  <c r="F89" i="3"/>
  <c r="F101" i="3"/>
  <c r="D127" i="3"/>
  <c r="F139" i="3"/>
  <c r="F143" i="3"/>
  <c r="F168" i="3"/>
  <c r="C70" i="3"/>
  <c r="F75" i="3"/>
  <c r="F78" i="3"/>
  <c r="C82" i="3"/>
  <c r="C86" i="3"/>
  <c r="F86" i="3" s="1"/>
  <c r="C90" i="3"/>
  <c r="F93" i="3"/>
  <c r="F97" i="3"/>
  <c r="C100" i="3"/>
  <c r="C115" i="3"/>
  <c r="C108" i="3" s="1"/>
  <c r="D115" i="3"/>
  <c r="F118" i="3"/>
  <c r="F128" i="3"/>
  <c r="C138" i="3"/>
  <c r="F142" i="3"/>
  <c r="F146" i="3"/>
  <c r="D162" i="3"/>
  <c r="F164" i="3"/>
  <c r="C167" i="3"/>
  <c r="D178" i="3"/>
  <c r="D185" i="3"/>
  <c r="E185" i="3" s="1"/>
  <c r="D187" i="3"/>
  <c r="E187" i="3" s="1"/>
  <c r="F76" i="3"/>
  <c r="K31" i="2"/>
  <c r="F14" i="3"/>
  <c r="F77" i="3"/>
  <c r="F85" i="3"/>
  <c r="D90" i="3"/>
  <c r="C119" i="3"/>
  <c r="D108" i="3"/>
  <c r="C152" i="3"/>
  <c r="D152" i="3"/>
  <c r="F167" i="3"/>
  <c r="C13" i="3"/>
  <c r="E24" i="3"/>
  <c r="E17" i="3" s="1"/>
  <c r="F57" i="3"/>
  <c r="D70" i="3"/>
  <c r="F91" i="3"/>
  <c r="F95" i="3"/>
  <c r="F99" i="3"/>
  <c r="F106" i="3"/>
  <c r="F110" i="3"/>
  <c r="F114" i="3"/>
  <c r="F117" i="3"/>
  <c r="F120" i="3"/>
  <c r="F124" i="3"/>
  <c r="F131" i="3"/>
  <c r="F135" i="3"/>
  <c r="F141" i="3"/>
  <c r="F145" i="3"/>
  <c r="F155" i="3"/>
  <c r="F159" i="3"/>
  <c r="F166" i="3"/>
  <c r="F173" i="3"/>
  <c r="F176" i="3"/>
  <c r="F180" i="3"/>
  <c r="F197" i="3"/>
  <c r="D203" i="3"/>
  <c r="D202" i="3" s="1"/>
  <c r="E202" i="3" s="1"/>
  <c r="E204" i="3"/>
  <c r="F204" i="3" s="1"/>
  <c r="F11" i="3"/>
  <c r="F30" i="3"/>
  <c r="C53" i="3"/>
  <c r="D53" i="3"/>
  <c r="F56" i="3"/>
  <c r="F60" i="3"/>
  <c r="D66" i="3"/>
  <c r="F68" i="3"/>
  <c r="F94" i="3"/>
  <c r="F98" i="3"/>
  <c r="F102" i="3"/>
  <c r="F105" i="3"/>
  <c r="E109" i="3"/>
  <c r="F109" i="3" s="1"/>
  <c r="F113" i="3"/>
  <c r="F116" i="3"/>
  <c r="F123" i="3"/>
  <c r="F130" i="3"/>
  <c r="F134" i="3"/>
  <c r="F137" i="3"/>
  <c r="F140" i="3"/>
  <c r="F144" i="3"/>
  <c r="F154" i="3"/>
  <c r="F158" i="3"/>
  <c r="F165" i="3"/>
  <c r="F169" i="3"/>
  <c r="F100" i="3"/>
  <c r="F22" i="3"/>
  <c r="C61" i="3"/>
  <c r="F129" i="3"/>
  <c r="F185" i="3"/>
  <c r="F187" i="3"/>
  <c r="F189" i="3"/>
  <c r="F25" i="3"/>
  <c r="D24" i="3"/>
  <c r="F24" i="3" s="1"/>
  <c r="F71" i="3"/>
  <c r="E70" i="3"/>
  <c r="F70" i="3" s="1"/>
  <c r="E13" i="3"/>
  <c r="F36" i="3"/>
  <c r="C34" i="3"/>
  <c r="F34" i="3" s="1"/>
  <c r="F48" i="3"/>
  <c r="E47" i="3"/>
  <c r="F47" i="3" s="1"/>
  <c r="F52" i="3"/>
  <c r="D61" i="3"/>
  <c r="F63" i="3"/>
  <c r="F67" i="3"/>
  <c r="E103" i="3"/>
  <c r="F103" i="3" s="1"/>
  <c r="E136" i="3"/>
  <c r="F136" i="3" s="1"/>
  <c r="E149" i="3"/>
  <c r="E162" i="3"/>
  <c r="F162" i="3" s="1"/>
  <c r="E10" i="3"/>
  <c r="C19" i="3"/>
  <c r="C17" i="3" s="1"/>
  <c r="C9" i="3" s="1"/>
  <c r="F21" i="3"/>
  <c r="D19" i="3"/>
  <c r="F29" i="3"/>
  <c r="D28" i="3"/>
  <c r="E28" i="3"/>
  <c r="F33" i="3"/>
  <c r="D41" i="3"/>
  <c r="F44" i="3"/>
  <c r="E42" i="3"/>
  <c r="E53" i="3"/>
  <c r="E90" i="3"/>
  <c r="F90" i="3" s="1"/>
  <c r="E115" i="3"/>
  <c r="F115" i="3" s="1"/>
  <c r="E119" i="3"/>
  <c r="F119" i="3" s="1"/>
  <c r="E127" i="3"/>
  <c r="F127" i="3" s="1"/>
  <c r="E153" i="3"/>
  <c r="E193" i="3"/>
  <c r="E192" i="3" s="1"/>
  <c r="D192" i="3"/>
  <c r="D10" i="3"/>
  <c r="F18" i="3"/>
  <c r="F26" i="3"/>
  <c r="C41" i="3"/>
  <c r="E138" i="3"/>
  <c r="F138" i="3" s="1"/>
  <c r="E172" i="3"/>
  <c r="F203" i="3"/>
  <c r="F16" i="3"/>
  <c r="F20" i="3"/>
  <c r="F32" i="3"/>
  <c r="F35" i="3"/>
  <c r="F43" i="3"/>
  <c r="F51" i="3"/>
  <c r="F55" i="3"/>
  <c r="F59" i="3"/>
  <c r="F62" i="3"/>
  <c r="F66" i="3"/>
  <c r="F74" i="3"/>
  <c r="F174" i="3"/>
  <c r="F184" i="3"/>
  <c r="F186" i="3"/>
  <c r="F188" i="3"/>
  <c r="F12" i="3"/>
  <c r="F15" i="3"/>
  <c r="F23" i="3"/>
  <c r="F27" i="3"/>
  <c r="F31" i="3"/>
  <c r="F46" i="3"/>
  <c r="F50" i="3"/>
  <c r="F54" i="3"/>
  <c r="F58" i="3"/>
  <c r="F65" i="3"/>
  <c r="F69" i="3"/>
  <c r="F73" i="3"/>
  <c r="F181" i="3"/>
  <c r="K9" i="2"/>
  <c r="K46" i="2"/>
  <c r="K44" i="2" s="1"/>
  <c r="E171" i="3"/>
  <c r="F194" i="3"/>
  <c r="C195" i="3"/>
  <c r="F195" i="3" s="1"/>
  <c r="F196" i="3"/>
  <c r="F190" i="3"/>
  <c r="F64" i="3"/>
  <c r="D175" i="3"/>
  <c r="D172" i="3" s="1"/>
  <c r="D171" i="3" s="1"/>
  <c r="F182" i="3"/>
  <c r="F200" i="3"/>
  <c r="F202" i="3"/>
  <c r="D13" i="3"/>
  <c r="C175" i="3"/>
  <c r="C178" i="3"/>
  <c r="F178" i="3" s="1"/>
  <c r="F191" i="3"/>
  <c r="K17" i="2"/>
  <c r="K65" i="2"/>
  <c r="K82" i="2"/>
  <c r="K88" i="2"/>
  <c r="K111" i="2"/>
  <c r="K100" i="2"/>
  <c r="F82" i="3" l="1"/>
  <c r="C81" i="3"/>
  <c r="F193" i="3"/>
  <c r="F192" i="3"/>
  <c r="D40" i="3"/>
  <c r="E9" i="3"/>
  <c r="F53" i="3"/>
  <c r="F153" i="3"/>
  <c r="E152" i="3"/>
  <c r="F10" i="3"/>
  <c r="F19" i="3"/>
  <c r="D17" i="3"/>
  <c r="F17" i="3" s="1"/>
  <c r="E108" i="3"/>
  <c r="F108" i="3" s="1"/>
  <c r="F42" i="3"/>
  <c r="E41" i="3"/>
  <c r="E61" i="3"/>
  <c r="F61" i="3" s="1"/>
  <c r="F28" i="3"/>
  <c r="F149" i="3"/>
  <c r="E148" i="3"/>
  <c r="F148" i="3" s="1"/>
  <c r="F13" i="3"/>
  <c r="F175" i="3"/>
  <c r="C172" i="3"/>
  <c r="K30" i="2"/>
  <c r="K81" i="2"/>
  <c r="K16" i="2"/>
  <c r="K87" i="2"/>
  <c r="K99" i="2"/>
  <c r="F81" i="3" l="1"/>
  <c r="C40" i="3"/>
  <c r="D9" i="3"/>
  <c r="D206" i="3" s="1"/>
  <c r="F152" i="3"/>
  <c r="F41" i="3"/>
  <c r="E40" i="3"/>
  <c r="F172" i="3"/>
  <c r="C171" i="3"/>
  <c r="K86" i="2"/>
  <c r="K15" i="2"/>
  <c r="K25" i="2"/>
  <c r="K93" i="2"/>
  <c r="F9" i="3" l="1"/>
  <c r="F40" i="3"/>
  <c r="E206" i="3"/>
  <c r="F171" i="3"/>
  <c r="C206" i="3"/>
  <c r="K8" i="2"/>
  <c r="K92" i="2"/>
  <c r="F206" i="3" l="1"/>
  <c r="K7" i="2"/>
  <c r="K6" i="2" l="1"/>
  <c r="K127" i="2" l="1"/>
  <c r="L6" i="2" s="1"/>
  <c r="L124" i="2" l="1"/>
  <c r="L120" i="2"/>
  <c r="L107" i="2"/>
  <c r="L103" i="2"/>
  <c r="L96" i="2"/>
  <c r="L63" i="2"/>
  <c r="L59" i="2"/>
  <c r="L127" i="2"/>
  <c r="L123" i="2"/>
  <c r="L119" i="2"/>
  <c r="L116" i="2"/>
  <c r="L113" i="2"/>
  <c r="L106" i="2"/>
  <c r="L102" i="2"/>
  <c r="L74" i="2"/>
  <c r="L62" i="2"/>
  <c r="L58" i="2"/>
  <c r="L52" i="2"/>
  <c r="L50" i="2"/>
  <c r="L48" i="2"/>
  <c r="L39" i="2"/>
  <c r="L37" i="2"/>
  <c r="L35" i="2"/>
  <c r="L33" i="2"/>
  <c r="L28" i="2"/>
  <c r="L24" i="2"/>
  <c r="L13" i="2"/>
  <c r="L11" i="2"/>
  <c r="L122" i="2"/>
  <c r="L118" i="2"/>
  <c r="L115" i="2"/>
  <c r="L109" i="2"/>
  <c r="L105" i="2"/>
  <c r="L95" i="2"/>
  <c r="L79" i="2"/>
  <c r="L70" i="2"/>
  <c r="L41" i="2"/>
  <c r="L23" i="2"/>
  <c r="L125" i="2"/>
  <c r="L121" i="2"/>
  <c r="L108" i="2"/>
  <c r="L104" i="2"/>
  <c r="L97" i="2"/>
  <c r="L84" i="2"/>
  <c r="L78" i="2"/>
  <c r="L69" i="2"/>
  <c r="L43" i="2"/>
  <c r="L12" i="2"/>
  <c r="L38" i="2"/>
  <c r="L89" i="2"/>
  <c r="L68" i="2"/>
  <c r="L18" i="2"/>
  <c r="L61" i="2"/>
  <c r="L31" i="2"/>
  <c r="L66" i="2"/>
  <c r="L57" i="2"/>
  <c r="L26" i="2"/>
  <c r="L56" i="2"/>
  <c r="L46" i="2"/>
  <c r="L90" i="2"/>
  <c r="L9" i="2"/>
  <c r="L36" i="2"/>
  <c r="L77" i="2"/>
  <c r="L42" i="2"/>
  <c r="L73" i="2"/>
  <c r="L10" i="2"/>
  <c r="L32" i="2"/>
  <c r="L53" i="2"/>
  <c r="L22" i="2"/>
  <c r="L101" i="2"/>
  <c r="L72" i="2"/>
  <c r="L27" i="2"/>
  <c r="L94" i="2"/>
  <c r="L34" i="2"/>
  <c r="L67" i="2"/>
  <c r="L51" i="2"/>
  <c r="L110" i="2"/>
  <c r="L40" i="2"/>
  <c r="L114" i="2"/>
  <c r="L49" i="2"/>
  <c r="L83" i="2"/>
  <c r="L19" i="2"/>
  <c r="L45" i="2"/>
  <c r="L47" i="2"/>
  <c r="L75" i="2"/>
  <c r="L21" i="2"/>
  <c r="L117" i="2"/>
  <c r="L44" i="2"/>
  <c r="L17" i="2"/>
  <c r="L100" i="2"/>
  <c r="L82" i="2"/>
  <c r="L88" i="2"/>
  <c r="L111" i="2"/>
  <c r="L65" i="2"/>
  <c r="L87" i="2"/>
  <c r="L30" i="2"/>
  <c r="L99" i="2"/>
  <c r="L16" i="2"/>
  <c r="L81" i="2"/>
  <c r="L15" i="2"/>
  <c r="L25" i="2"/>
  <c r="L93" i="2"/>
  <c r="L86" i="2"/>
  <c r="L92" i="2"/>
  <c r="L8" i="2"/>
  <c r="L7" i="2"/>
</calcChain>
</file>

<file path=xl/comments1.xml><?xml version="1.0" encoding="utf-8"?>
<comments xmlns="http://schemas.openxmlformats.org/spreadsheetml/2006/main">
  <authors>
    <author>Betty Valverde Cordero</author>
  </authors>
  <commentList>
    <comment ref="J113" authorId="0" shapeId="0">
      <text>
        <r>
          <rPr>
            <b/>
            <sz val="9"/>
            <color indexed="81"/>
            <rFont val="Tahoma"/>
            <family val="2"/>
          </rPr>
          <t>Betty Valverde Cordero:</t>
        </r>
        <r>
          <rPr>
            <sz val="9"/>
            <color indexed="81"/>
            <rFont val="Tahoma"/>
            <family val="2"/>
          </rPr>
          <t xml:space="preserve">
para PDPA actualizado</t>
        </r>
      </text>
    </comment>
    <comment ref="J114" authorId="0" shapeId="0">
      <text>
        <r>
          <rPr>
            <b/>
            <sz val="9"/>
            <color indexed="81"/>
            <rFont val="Tahoma"/>
            <family val="2"/>
          </rPr>
          <t>Betty Valverde Cordero:</t>
        </r>
        <r>
          <rPr>
            <sz val="9"/>
            <color indexed="81"/>
            <rFont val="Tahoma"/>
            <family val="2"/>
          </rPr>
          <t xml:space="preserve">
para pago de OROPS-CIAT</t>
        </r>
      </text>
    </comment>
    <comment ref="J117" authorId="0" shapeId="0">
      <text>
        <r>
          <rPr>
            <b/>
            <sz val="9"/>
            <color indexed="81"/>
            <rFont val="Tahoma"/>
            <family val="2"/>
          </rPr>
          <t>Betty Valverde Cordero:</t>
        </r>
        <r>
          <rPr>
            <sz val="9"/>
            <color indexed="81"/>
            <rFont val="Tahoma"/>
            <family val="2"/>
          </rPr>
          <t xml:space="preserve">
para pago OROPS-CIAT</t>
        </r>
      </text>
    </comment>
  </commentList>
</comments>
</file>

<file path=xl/sharedStrings.xml><?xml version="1.0" encoding="utf-8"?>
<sst xmlns="http://schemas.openxmlformats.org/spreadsheetml/2006/main" count="1467" uniqueCount="526">
  <si>
    <t>CUADRO N° 1</t>
  </si>
  <si>
    <t>INSTITUTO COSTARRICENSE DE PESCA Y ACUICULTURA</t>
  </si>
  <si>
    <t>PRESUPUESTO ORDINARIO DE INGRESOS</t>
  </si>
  <si>
    <t>INGRESOS</t>
  </si>
  <si>
    <t>MONTO TOTAL</t>
  </si>
  <si>
    <t>%</t>
  </si>
  <si>
    <t>1</t>
  </si>
  <si>
    <t>0</t>
  </si>
  <si>
    <t>00</t>
  </si>
  <si>
    <t>000</t>
  </si>
  <si>
    <t>INGRESOS CORRIENTES</t>
  </si>
  <si>
    <t>3</t>
  </si>
  <si>
    <t>INGRESOS NO TRIBUTARIOS</t>
  </si>
  <si>
    <t>VENTAS DE BIENES Y SERVICIOS</t>
  </si>
  <si>
    <t>VENTAS DE BIENES</t>
  </si>
  <si>
    <t>05</t>
  </si>
  <si>
    <t>Venta de agua</t>
  </si>
  <si>
    <t>001</t>
  </si>
  <si>
    <t>Venta de agua Terminal Pesquera</t>
  </si>
  <si>
    <t>09</t>
  </si>
  <si>
    <t>Venta de otros bienes</t>
  </si>
  <si>
    <t>Venta de Productos Acuícolas</t>
  </si>
  <si>
    <t>2</t>
  </si>
  <si>
    <t>VENTA DE SERVICIOS</t>
  </si>
  <si>
    <t>01</t>
  </si>
  <si>
    <t>SERVICIOS DE TRANSPORTE</t>
  </si>
  <si>
    <t>03</t>
  </si>
  <si>
    <t>Servicios de transporte portuario</t>
  </si>
  <si>
    <t>Muellaje y Estadía serv transp portuario B/E Carmen</t>
  </si>
  <si>
    <t>002</t>
  </si>
  <si>
    <t>Movilización carga Term Pesq B/E.Carmen</t>
  </si>
  <si>
    <t>04</t>
  </si>
  <si>
    <t>ALQUILERES</t>
  </si>
  <si>
    <t>Alquiler de edificios e instalaciones</t>
  </si>
  <si>
    <t>Alquiler de inst/Est. Acuícola E.J.Núñez</t>
  </si>
  <si>
    <t>DERECHOS ADMINISTRATIVOS</t>
  </si>
  <si>
    <t>DERECHOS ADMINISTRATIVOS A LOS SERVICIOS DE TRANSPORTE</t>
  </si>
  <si>
    <t>Derechos administrativos a los servicios de transporte portuario</t>
  </si>
  <si>
    <t>Canon OROPS Decreto 35827-MAG</t>
  </si>
  <si>
    <t>02</t>
  </si>
  <si>
    <t>DERECHOS ADMINISTRATIVOS A OTROS SERVICIOS PUBLICOS</t>
  </si>
  <si>
    <t>Derechos admitivos activdes comerciales</t>
  </si>
  <si>
    <t>Licencias de caza y pesca</t>
  </si>
  <si>
    <t>Autorización de combustible</t>
  </si>
  <si>
    <t>003</t>
  </si>
  <si>
    <t>Autorizaciones varias</t>
  </si>
  <si>
    <t>004</t>
  </si>
  <si>
    <t>Carné de pesca comercial</t>
  </si>
  <si>
    <t>005</t>
  </si>
  <si>
    <t>Carné de pesca deportiva</t>
  </si>
  <si>
    <t>006</t>
  </si>
  <si>
    <t>Inspecciones Extranjeras</t>
  </si>
  <si>
    <t>007</t>
  </si>
  <si>
    <t>Inspecciones Nacionales</t>
  </si>
  <si>
    <t>008</t>
  </si>
  <si>
    <t xml:space="preserve">Otros ingresos </t>
  </si>
  <si>
    <t>009</t>
  </si>
  <si>
    <t xml:space="preserve">Cuota de capacidad Decreto 373386-MAG 85% </t>
  </si>
  <si>
    <t>010</t>
  </si>
  <si>
    <t xml:space="preserve">Cuota de capacidad Decreto 373386-MAG 15% </t>
  </si>
  <si>
    <t>011</t>
  </si>
  <si>
    <t>Autorizaciones proyectos acuícolas</t>
  </si>
  <si>
    <t>012</t>
  </si>
  <si>
    <t>Deuda por arreglo de pago acuícola</t>
  </si>
  <si>
    <t>Otros derechos admitivos a otros serv.public</t>
  </si>
  <si>
    <t>Derechos de pesca de atun 20%  INCOPESCA Ley 8436</t>
  </si>
  <si>
    <t>X</t>
  </si>
  <si>
    <t>Derechos de pesca de atun 80% Otras Instituciones Ley 8436</t>
  </si>
  <si>
    <t>Derechos UCR pesca atún 25% art.51.L.8436</t>
  </si>
  <si>
    <t>Derechos UNA pesca atún 25% art.51.L.8437</t>
  </si>
  <si>
    <t>Derechos S. Guardacostas 10% art.51.L.8438</t>
  </si>
  <si>
    <t>Derechos CU. Limón 5% art51.L.8436</t>
  </si>
  <si>
    <t>Derechos UTN (Guanacaste) 5% art51.L.8437</t>
  </si>
  <si>
    <t>Derechos UCR Gte pesca atún 5% art.51.L.8436</t>
  </si>
  <si>
    <t>Derechos UCR pesca Limón atún 5% art.51.L.8436</t>
  </si>
  <si>
    <t>Fondo Fideicomiso Ley 10304</t>
  </si>
  <si>
    <t>INGRESOS DE LA PROPIEDAD</t>
  </si>
  <si>
    <t>RENTA DE ACTIVOS FINANCIEROS</t>
  </si>
  <si>
    <t>INTERESES Y COMISIONES SOBRE PRESTAMOS</t>
  </si>
  <si>
    <t>Intereses y Comisiones Sobre Préstamos a Gobierno Central</t>
  </si>
  <si>
    <t>OTRA RENTA DE ACTIVOS FINANCIEROS</t>
  </si>
  <si>
    <t>Intereses sobre cuentas corrientes y otros depósitos en bancos públicos</t>
  </si>
  <si>
    <t>Diferencial cambiario</t>
  </si>
  <si>
    <t>MULTAS, SANCIONES, REMATES Y COMISOS</t>
  </si>
  <si>
    <t xml:space="preserve">MULTAS Y SANCIONES </t>
  </si>
  <si>
    <t>Multas por atraso en pago de bienes y servicios</t>
  </si>
  <si>
    <t>Otras Multas</t>
  </si>
  <si>
    <t>Multas Ley 8436. Art. 154 inciso a) INCOPESCA 50%</t>
  </si>
  <si>
    <t>Multas Ley 8436. Art. 154 inciso a) Serv. Nac. Guardacostas 50%</t>
  </si>
  <si>
    <t>REMATES Y COMISOS</t>
  </si>
  <si>
    <t>Remates y Comisos</t>
  </si>
  <si>
    <t>Comisos Ley 8436. Artículo 154. Inc b) INCOPESCA 30%</t>
  </si>
  <si>
    <t>Comisos Ley 8436. Artículo154. Inc b) Ser. Nac. Guardacostas 70%</t>
  </si>
  <si>
    <t>9</t>
  </si>
  <si>
    <t>OTROS INGRESOS NO TRIBUTARIOS</t>
  </si>
  <si>
    <t>Reintegros en Efectivo</t>
  </si>
  <si>
    <t>Ingresos Varios no Especificados</t>
  </si>
  <si>
    <t>4</t>
  </si>
  <si>
    <t xml:space="preserve">TRANSFERENCIAS CORRIENTES </t>
  </si>
  <si>
    <t>TRANSFERENCIAS CORRIENTES DEL SECTOR PUBLICO</t>
  </si>
  <si>
    <t>Transferencias corrientes del Gobierno Central</t>
  </si>
  <si>
    <t>INGRESOS DE CAPITAL</t>
  </si>
  <si>
    <t>TRANSFERENCIAS DE CAPITAL</t>
  </si>
  <si>
    <t>TRANSFERENCIAS DE CAPITAL DEL SECTOR PUBLICO</t>
  </si>
  <si>
    <t>Transferencias de Capital del Gobierno Central</t>
  </si>
  <si>
    <t>FINANCIAMIENTO</t>
  </si>
  <si>
    <t>RECURSOS DE VIGENCIAS ANTERIORES</t>
  </si>
  <si>
    <t>SUPERÁVIT LIBRE</t>
  </si>
  <si>
    <t xml:space="preserve">Superávit libre INCOPESCA </t>
  </si>
  <si>
    <t>Aporte INTA Superávit 40% Ley 8159</t>
  </si>
  <si>
    <t>Aporte Comisión Nacional de Emergencia Ley. No. 8488, art.46.</t>
  </si>
  <si>
    <t>SUPERÁVIT ESPECIFICO</t>
  </si>
  <si>
    <t>SUPERAVIT ESPECFICO LEY No. 8436</t>
  </si>
  <si>
    <t>Superávit específico INCOPESCA Ley 8436</t>
  </si>
  <si>
    <t>Superávit específico UCR Pts 25% Art 51 Ley 8436</t>
  </si>
  <si>
    <t>Superávit específico UNA 25% Art 51 Ley 8436</t>
  </si>
  <si>
    <t>Superávit específico CULimon 5% Art 51 Ley 8436</t>
  </si>
  <si>
    <t>Superávit específico UTN 5% Art 154 Ley 8436</t>
  </si>
  <si>
    <t>Superávit específico S.N.G10% Art 51 Ley 8436</t>
  </si>
  <si>
    <t>Superávit específico UCR Lim 5%  Art 51 Ley 8436</t>
  </si>
  <si>
    <t>Superávit específico UCR Gte 5% Art 51 Ley 8436</t>
  </si>
  <si>
    <t xml:space="preserve">Superávit especifico SNG Comisos Art 154 Ley 8436 </t>
  </si>
  <si>
    <t xml:space="preserve">Superávit especifico INCOPESCA Comisos Art 154 Ley 8436 </t>
  </si>
  <si>
    <t>SUPERAVIT ESPECIFICO OTRAS LEYES</t>
  </si>
  <si>
    <t>Recursos Directriz No. 13-2011</t>
  </si>
  <si>
    <t>Fondo Rec. Concursables D. 37386- 15%</t>
  </si>
  <si>
    <t>Ingreso OROPs Dec. No- 35827 MAG</t>
  </si>
  <si>
    <t>Aporte Comisión Nac./Emergencia Ley 8488</t>
  </si>
  <si>
    <t>Aporte INTA Superávit 40% art 3,Ley 8149</t>
  </si>
  <si>
    <t>Derechos cuota capacidad pesca 85%</t>
  </si>
  <si>
    <t>Transferencia cuota OROPs D.37386-MAG85%</t>
  </si>
  <si>
    <t>Sup comp edificio admtivo art 51.L.8131</t>
  </si>
  <si>
    <t>Transferencia por devolución D.41479-MAG</t>
  </si>
  <si>
    <t>Transferencia INA subasta P/Inst 17-18</t>
  </si>
  <si>
    <t>Transferencia de Capital Ley 10037 PDSPA</t>
  </si>
  <si>
    <t>013</t>
  </si>
  <si>
    <t>Fideicomiso 10% Ley 10304 Art 61B</t>
  </si>
  <si>
    <t>014</t>
  </si>
  <si>
    <t>Ingresos por inter ctas a reintegrar M H</t>
  </si>
  <si>
    <t>015</t>
  </si>
  <si>
    <t>Transferencia sin ejec a reIntegrar  M H</t>
  </si>
  <si>
    <t>TOTAL DE INGRESOS</t>
  </si>
  <si>
    <t>CIAT</t>
  </si>
  <si>
    <t>TOTAL</t>
  </si>
  <si>
    <t>PRESUPUESTO ORDINARIO 2024</t>
  </si>
  <si>
    <t>TOTAL EGRESOS</t>
  </si>
  <si>
    <t>Cuenta</t>
  </si>
  <si>
    <t>Descripción Cuenta</t>
  </si>
  <si>
    <t>PROGRAMA 1</t>
  </si>
  <si>
    <t>PROGRAMA 2</t>
  </si>
  <si>
    <t>PROGRAMA 3</t>
  </si>
  <si>
    <t>REMUNERACIONES</t>
  </si>
  <si>
    <t>0-01</t>
  </si>
  <si>
    <t>Remuneraciones Básicas</t>
  </si>
  <si>
    <t>0-01-01-000</t>
  </si>
  <si>
    <t>Sueldos cargos fijos</t>
  </si>
  <si>
    <t>0-01-05-000</t>
  </si>
  <si>
    <t>Suplencias</t>
  </si>
  <si>
    <t>0-02</t>
  </si>
  <si>
    <t>Remuneraciones Eventuales</t>
  </si>
  <si>
    <t>0-02-01-000</t>
  </si>
  <si>
    <t>Tiempo Extraordinario</t>
  </si>
  <si>
    <t>0-02-02-000</t>
  </si>
  <si>
    <t>Recargo de funciones</t>
  </si>
  <si>
    <t>0-02-05-000</t>
  </si>
  <si>
    <t>Dietas</t>
  </si>
  <si>
    <t>0-03</t>
  </si>
  <si>
    <t>Incentivos Salariales</t>
  </si>
  <si>
    <t>0-03-01-000</t>
  </si>
  <si>
    <t xml:space="preserve">Retribución por años servidos </t>
  </si>
  <si>
    <t>0-03-02-000</t>
  </si>
  <si>
    <t>Restricción al ejercicio liberal de la profesión</t>
  </si>
  <si>
    <t>0-03-02-001</t>
  </si>
  <si>
    <t>Prohibición del ejercicio liberal de la profesión</t>
  </si>
  <si>
    <t>0-03-02-002</t>
  </si>
  <si>
    <t>Dedicación exclusiva a profesionales y no profesionales</t>
  </si>
  <si>
    <t>0-03-03-000</t>
  </si>
  <si>
    <t>Decimotercer mes</t>
  </si>
  <si>
    <t>0-03-04-000</t>
  </si>
  <si>
    <t>Salario escolar</t>
  </si>
  <si>
    <t>0-03-99</t>
  </si>
  <si>
    <t>Otros incentivos salariales</t>
  </si>
  <si>
    <t>0-03-99-001</t>
  </si>
  <si>
    <t>Carrera Profesional</t>
  </si>
  <si>
    <t>0-03-99-002</t>
  </si>
  <si>
    <t>Zonaje</t>
  </si>
  <si>
    <t>0-03-99-003</t>
  </si>
  <si>
    <t>Incentivo por Regionalización</t>
  </si>
  <si>
    <t>0-04</t>
  </si>
  <si>
    <t>Contribuciones patronales al desarrollo y seguridad social</t>
  </si>
  <si>
    <t>0-04-01-000</t>
  </si>
  <si>
    <t>Contribución patronal al seguro de pensiones de C.C.S.S</t>
  </si>
  <si>
    <t>0-04-02-000</t>
  </si>
  <si>
    <t>Contribución patronal al IMAS</t>
  </si>
  <si>
    <t>0-04-03-000</t>
  </si>
  <si>
    <t>Contribución patronal al INA</t>
  </si>
  <si>
    <t>0-04-04-000</t>
  </si>
  <si>
    <t>Contribución Patronal al FODESAF</t>
  </si>
  <si>
    <t>0-04-05-000</t>
  </si>
  <si>
    <t>Contribución Patronal al Banco Popular</t>
  </si>
  <si>
    <t>0-05</t>
  </si>
  <si>
    <t>Contribuciones patronales a fondos de pensiones y otros fondos de capitalización</t>
  </si>
  <si>
    <t>0-05-01-000</t>
  </si>
  <si>
    <t>Contribución Patronal al Seguro de Pensiones de la Caja Costarricense del Seguro Social</t>
  </si>
  <si>
    <t>0-05-02-000</t>
  </si>
  <si>
    <t>Aporte al régimen obligatorio de pensiones complementarias</t>
  </si>
  <si>
    <t>0-05-03-000</t>
  </si>
  <si>
    <t>Aporte patronal al fondo de capitalización laboral</t>
  </si>
  <si>
    <t>0-05-05-000</t>
  </si>
  <si>
    <t>Contribución patronal a fondos administrados por entes privados</t>
  </si>
  <si>
    <t>SERVICIOS</t>
  </si>
  <si>
    <t>1-01</t>
  </si>
  <si>
    <t>Alquileres</t>
  </si>
  <si>
    <t>1-01-01-000</t>
  </si>
  <si>
    <t>Alquiler de edificios, locales y terrenos</t>
  </si>
  <si>
    <t>1-01-02-000</t>
  </si>
  <si>
    <t>Alquiler de maquinaria, equipo y mobiliario</t>
  </si>
  <si>
    <t>1-01-03-000</t>
  </si>
  <si>
    <t>Alquiler de Equipo de Cómputo</t>
  </si>
  <si>
    <t>1-01-04-000</t>
  </si>
  <si>
    <t>Alquiler y derechos para telecomunicacciones</t>
  </si>
  <si>
    <t>1-01-99-000</t>
  </si>
  <si>
    <t>Otros alquileres</t>
  </si>
  <si>
    <t>1-02</t>
  </si>
  <si>
    <t>Servicios Básicos</t>
  </si>
  <si>
    <t>1-02-01-000</t>
  </si>
  <si>
    <t>Servicio de agua y alcantarillado</t>
  </si>
  <si>
    <t>1-02-02-000</t>
  </si>
  <si>
    <t>Servicio de energía eléctrica</t>
  </si>
  <si>
    <t>1-02-03-000</t>
  </si>
  <si>
    <t>Servicio de correo</t>
  </si>
  <si>
    <t>1-02-04-000</t>
  </si>
  <si>
    <t>Servicio de telecomunicaciones</t>
  </si>
  <si>
    <t>1-02-99-000</t>
  </si>
  <si>
    <t>Otros Servicios Básicos</t>
  </si>
  <si>
    <t>1-03</t>
  </si>
  <si>
    <t>Servicios Comerciales y Financieros</t>
  </si>
  <si>
    <t>1-03-01-000</t>
  </si>
  <si>
    <t>Información</t>
  </si>
  <si>
    <t>1-03-02-000</t>
  </si>
  <si>
    <t>Publicidad y Propaganda</t>
  </si>
  <si>
    <t>1-03-03-000</t>
  </si>
  <si>
    <t>Impresión, encuadernación y otros</t>
  </si>
  <si>
    <t>1-03-04-000</t>
  </si>
  <si>
    <t>Transporte de Bienes</t>
  </si>
  <si>
    <t>1-03-05-000</t>
  </si>
  <si>
    <t>Servicios aduaneros</t>
  </si>
  <si>
    <t>1-03-06-000</t>
  </si>
  <si>
    <t>Comisiones y Gastos por Serv. Financieros y Comerciales</t>
  </si>
  <si>
    <t>1-03-07-000</t>
  </si>
  <si>
    <t>Servicios de tecnologías de información</t>
  </si>
  <si>
    <t>1-04</t>
  </si>
  <si>
    <t>Servicios de Gestión y Apoyo</t>
  </si>
  <si>
    <t>1-04-02-000</t>
  </si>
  <si>
    <t>Servicios Jurídicos</t>
  </si>
  <si>
    <t>1-04-03-000</t>
  </si>
  <si>
    <t>Servicios de Ingeniería y arquitectura</t>
  </si>
  <si>
    <t>1-04-04-000</t>
  </si>
  <si>
    <t>Servicios en Ciencias Económicas y Sociales</t>
  </si>
  <si>
    <t>1-04-05-000</t>
  </si>
  <si>
    <t>Servicios Informáticos</t>
  </si>
  <si>
    <t>1-04-06-000</t>
  </si>
  <si>
    <t>Servicios Generales</t>
  </si>
  <si>
    <t>1-04-06-001</t>
  </si>
  <si>
    <t xml:space="preserve">Servicios vigilancia </t>
  </si>
  <si>
    <t>1-04-06-002</t>
  </si>
  <si>
    <t>Otros servicios generales</t>
  </si>
  <si>
    <t>1-04-06-003</t>
  </si>
  <si>
    <t>Servicios de Limpieza</t>
  </si>
  <si>
    <t>1-04-99-000</t>
  </si>
  <si>
    <t>Otros Servicios de Gestión y Apoyo</t>
  </si>
  <si>
    <t>1-04-99-001</t>
  </si>
  <si>
    <t>Secretarias</t>
  </si>
  <si>
    <t>1-04-99-002</t>
  </si>
  <si>
    <t>Revisión Técnica</t>
  </si>
  <si>
    <t>1-04-99-003</t>
  </si>
  <si>
    <t>Servicio Rastreo Sátelital</t>
  </si>
  <si>
    <t>1-04-99-004</t>
  </si>
  <si>
    <t>Otros</t>
  </si>
  <si>
    <t>1-04-99-005</t>
  </si>
  <si>
    <t>Investigación</t>
  </si>
  <si>
    <t>1-05</t>
  </si>
  <si>
    <t>Gastos de Viaje y de Transporte</t>
  </si>
  <si>
    <t>1-05-01-000</t>
  </si>
  <si>
    <t>Transporte Dentro del País</t>
  </si>
  <si>
    <t>1-05-02-000</t>
  </si>
  <si>
    <t>Viáticos Dentro del País</t>
  </si>
  <si>
    <t>1-05-03-000</t>
  </si>
  <si>
    <t>Transporte en el Exterior</t>
  </si>
  <si>
    <t>1-05-04-000</t>
  </si>
  <si>
    <t>Viáticos en el Exterior</t>
  </si>
  <si>
    <t>1-06</t>
  </si>
  <si>
    <t>Seguros, Reaseguros y Otras Obligaciones</t>
  </si>
  <si>
    <t>1-06-01-000</t>
  </si>
  <si>
    <t>Seguros</t>
  </si>
  <si>
    <t>1-06-01-001</t>
  </si>
  <si>
    <t>Seguro Riesgos del trabajo</t>
  </si>
  <si>
    <t>1-06-01-002</t>
  </si>
  <si>
    <t>Seguro Equipo de Transporte y Otros</t>
  </si>
  <si>
    <t>1-06-01-003</t>
  </si>
  <si>
    <t>Otros Seguros</t>
  </si>
  <si>
    <t>1-07</t>
  </si>
  <si>
    <t>Capacitación y Protocolo</t>
  </si>
  <si>
    <t>1-07-01-000</t>
  </si>
  <si>
    <t>Actividades de Capacitación</t>
  </si>
  <si>
    <t>1-07-02-000</t>
  </si>
  <si>
    <t>Actividades Protocolarias y Sociales</t>
  </si>
  <si>
    <t>1-07-03-000</t>
  </si>
  <si>
    <t>Gastos de Representación Institucional</t>
  </si>
  <si>
    <t>1-08</t>
  </si>
  <si>
    <t xml:space="preserve">Mantenimiento y Reparación </t>
  </si>
  <si>
    <t>1-08-01-000</t>
  </si>
  <si>
    <t>Manten. De Edificios y Locales</t>
  </si>
  <si>
    <t>1-08-02-000</t>
  </si>
  <si>
    <t xml:space="preserve">Manten. De Vías de Comunicación </t>
  </si>
  <si>
    <t>1-08-03-000</t>
  </si>
  <si>
    <t>Manten. De Instalaciones y Otras Obras</t>
  </si>
  <si>
    <t>1-08-04-000</t>
  </si>
  <si>
    <t>Manten. Y Reparac. Maquinaria y Equipo Producción</t>
  </si>
  <si>
    <t>1-08-05-000</t>
  </si>
  <si>
    <t>Manten. y Reparac.Equipo Transporte</t>
  </si>
  <si>
    <t>1-08-06-000</t>
  </si>
  <si>
    <t>Manten. y Reparac. Equipo de Comunicación</t>
  </si>
  <si>
    <t>1-08-07-000</t>
  </si>
  <si>
    <t>Manten. y Reparac.  Equipo Y Mob. Oficina</t>
  </si>
  <si>
    <t>1-08-08-000</t>
  </si>
  <si>
    <t>Manten. y Reparac. Equipo Cómputo y Sist. De Información</t>
  </si>
  <si>
    <t>1-08-99-000</t>
  </si>
  <si>
    <t>Manten. y reparación de otros equipos</t>
  </si>
  <si>
    <t>1-09</t>
  </si>
  <si>
    <t>Impuestos</t>
  </si>
  <si>
    <t>1-09-02-000</t>
  </si>
  <si>
    <t>Impuestos sobre bienes inmuebles</t>
  </si>
  <si>
    <t>1-09-99-000</t>
  </si>
  <si>
    <t>Otros impuestos</t>
  </si>
  <si>
    <t>1-99</t>
  </si>
  <si>
    <t>Servicios Diversos</t>
  </si>
  <si>
    <t>1-99-02-000</t>
  </si>
  <si>
    <t>Intereses moratorios y multas</t>
  </si>
  <si>
    <t>1-99-05-000</t>
  </si>
  <si>
    <t>Deducibles</t>
  </si>
  <si>
    <t>1-99-99-000</t>
  </si>
  <si>
    <t>Otros Servicios no Especificados</t>
  </si>
  <si>
    <t>MATERIALES Y SUMINISTROS</t>
  </si>
  <si>
    <t>2-01</t>
  </si>
  <si>
    <t>Productos Químicos y Conexos</t>
  </si>
  <si>
    <t>2-01-01-000</t>
  </si>
  <si>
    <t>Combustibles y lubricantes</t>
  </si>
  <si>
    <t>2-01-02-000</t>
  </si>
  <si>
    <t>Productos farmacéuticos y medicinales</t>
  </si>
  <si>
    <t>2-01-03-000</t>
  </si>
  <si>
    <t>Productos Veterinarios</t>
  </si>
  <si>
    <t>2-01-04-000</t>
  </si>
  <si>
    <t>Tintas, pinturas y diluyentes</t>
  </si>
  <si>
    <t>2-01-99-000</t>
  </si>
  <si>
    <t>Otros Productos Químicos</t>
  </si>
  <si>
    <t>2-02</t>
  </si>
  <si>
    <t>Alimentos y productos agropecuarios</t>
  </si>
  <si>
    <t>2-02-01-000</t>
  </si>
  <si>
    <t>Productos Pecuarios y Otras Especies</t>
  </si>
  <si>
    <t>2-02-03-000</t>
  </si>
  <si>
    <t>Alimentos y Bebidas</t>
  </si>
  <si>
    <t>2-02-04-000</t>
  </si>
  <si>
    <t>Alimento para Animales</t>
  </si>
  <si>
    <t>2-03</t>
  </si>
  <si>
    <t>Materiales y Prod.de uso en la Construcción y Mantenimiento</t>
  </si>
  <si>
    <t>2-03-01-000</t>
  </si>
  <si>
    <t>Materiales y productos metálicos</t>
  </si>
  <si>
    <t>2-03-02-000</t>
  </si>
  <si>
    <t>Materiales y productos minerales y asfálticos</t>
  </si>
  <si>
    <t>2-03-03-000</t>
  </si>
  <si>
    <t>Madera y sus derivados</t>
  </si>
  <si>
    <t>2-03-04-000</t>
  </si>
  <si>
    <t>Materiales y productos eléctricos, telefónicos y de cómputo</t>
  </si>
  <si>
    <t>2-03-05-000</t>
  </si>
  <si>
    <t>Materiales y Productos de Vidrio</t>
  </si>
  <si>
    <t>2-03-06-000</t>
  </si>
  <si>
    <t>Materiales y Productos de Plástico</t>
  </si>
  <si>
    <t>2-03-99-000</t>
  </si>
  <si>
    <t>Otros materiales y productos de uso en la construcción</t>
  </si>
  <si>
    <t>2-04</t>
  </si>
  <si>
    <t>Herramientas, repuestos y Accesorios</t>
  </si>
  <si>
    <t>2-04-01-000</t>
  </si>
  <si>
    <t>Instr. herramientas y otros</t>
  </si>
  <si>
    <t>2-04-02-000</t>
  </si>
  <si>
    <t>Repuestos</t>
  </si>
  <si>
    <t>2-04-02-001</t>
  </si>
  <si>
    <t>Repuestos Equipo de Transporte</t>
  </si>
  <si>
    <t>2-04-02-002</t>
  </si>
  <si>
    <t>Repuestos Equipo de Oficina</t>
  </si>
  <si>
    <t>2-04-02-003</t>
  </si>
  <si>
    <t>Repuestos Equipo de Cómputo</t>
  </si>
  <si>
    <t>2-04-02-004</t>
  </si>
  <si>
    <t>Repuestos equipo de navegación</t>
  </si>
  <si>
    <t>2-04-02-005</t>
  </si>
  <si>
    <t>Repuestos equipo de laboratorio</t>
  </si>
  <si>
    <t>2-04-02-006</t>
  </si>
  <si>
    <t>Otros repuestos y accesorios</t>
  </si>
  <si>
    <t>2-05</t>
  </si>
  <si>
    <t>Bienes para la producción y comercialización</t>
  </si>
  <si>
    <t>2-05-99-000</t>
  </si>
  <si>
    <t>Otros Bienes para la Prod y Comercialización</t>
  </si>
  <si>
    <t>2-99</t>
  </si>
  <si>
    <t>Utiles, materiales y suministros diversos</t>
  </si>
  <si>
    <t>2-99-01-000</t>
  </si>
  <si>
    <t>Utiles y materiales de oficina y cómputo</t>
  </si>
  <si>
    <t>2-99-02-000</t>
  </si>
  <si>
    <t>Utiles y mat. Médicos hosp y de investigación</t>
  </si>
  <si>
    <t>2-99-03-000</t>
  </si>
  <si>
    <t>Productos de papel, cartón e Impresos</t>
  </si>
  <si>
    <t>2-99-04-000</t>
  </si>
  <si>
    <t>Textiles y vestuario</t>
  </si>
  <si>
    <t>2-99-05-000</t>
  </si>
  <si>
    <t>Utiles y materiales de limpieza</t>
  </si>
  <si>
    <t>2-99-06-000</t>
  </si>
  <si>
    <t>Utiles y materiales de resguardo y seguridad</t>
  </si>
  <si>
    <t>2-99-07-000</t>
  </si>
  <si>
    <t>Utiles y materiales de Cocina y Comedor</t>
  </si>
  <si>
    <t>2-99-99-000</t>
  </si>
  <si>
    <t>Otros útiles, materiales y suministros</t>
  </si>
  <si>
    <t>INTERESES Y COMISIONES</t>
  </si>
  <si>
    <t>3-04</t>
  </si>
  <si>
    <t>COMISIONES Y OTROS GASTOS</t>
  </si>
  <si>
    <t>3-04-05-000</t>
  </si>
  <si>
    <t>Diferencias por tipo de cambio</t>
  </si>
  <si>
    <t>5</t>
  </si>
  <si>
    <t>BIENES DURADEROS</t>
  </si>
  <si>
    <t>5-01</t>
  </si>
  <si>
    <t>Maquinaria, Equipo y Mobiliario</t>
  </si>
  <si>
    <t>5-01-01-000</t>
  </si>
  <si>
    <t>Maquinaria y equipo para la producción</t>
  </si>
  <si>
    <t>5-01-02-000</t>
  </si>
  <si>
    <t>Equipo de transporte</t>
  </si>
  <si>
    <t>5-01-03-000</t>
  </si>
  <si>
    <t>Equipo de comunicación</t>
  </si>
  <si>
    <t>5-01-04-000</t>
  </si>
  <si>
    <t>Equipo y mobiliario de oficina</t>
  </si>
  <si>
    <t>5-01-05-000</t>
  </si>
  <si>
    <t>Equipo y programas de cómputo</t>
  </si>
  <si>
    <t>5-01-06-000</t>
  </si>
  <si>
    <t>Equipo sanitario, de laboratorio e investigación</t>
  </si>
  <si>
    <t>5-01-07-000</t>
  </si>
  <si>
    <t>Equipo y mobiliario educacional, deportivo y recreativo</t>
  </si>
  <si>
    <t>5-01-99-000</t>
  </si>
  <si>
    <t>Maquinaria y equipo diverso</t>
  </si>
  <si>
    <t>5-02</t>
  </si>
  <si>
    <t>Construcciones, adiciones y mejoras</t>
  </si>
  <si>
    <t>5-02-01-000</t>
  </si>
  <si>
    <t>Edificios</t>
  </si>
  <si>
    <t>5-02-04-000</t>
  </si>
  <si>
    <t>Obras marítimas y fluviales</t>
  </si>
  <si>
    <t>5-02-07-000</t>
  </si>
  <si>
    <t>Instalaciones</t>
  </si>
  <si>
    <t>5-02-99-000</t>
  </si>
  <si>
    <t>Otras construcciones, adiciones y mejoras</t>
  </si>
  <si>
    <t>5-99</t>
  </si>
  <si>
    <t>Bienes Duraderos diversos</t>
  </si>
  <si>
    <t>5-99-02-000</t>
  </si>
  <si>
    <t>Piezas y obras de colección</t>
  </si>
  <si>
    <t>5-99-03-000</t>
  </si>
  <si>
    <t>Bienes intangibles</t>
  </si>
  <si>
    <t>6</t>
  </si>
  <si>
    <t>6-01</t>
  </si>
  <si>
    <t>Transfer. Corriente Sector Público</t>
  </si>
  <si>
    <t>6-01-01-000</t>
  </si>
  <si>
    <t>Transferencias corrientes al Gobierno Central</t>
  </si>
  <si>
    <t>6-01-01-001</t>
  </si>
  <si>
    <t>Tranf Ctes Ministerio Seguridad Pública-Servicio Nacional de Guardacostas</t>
  </si>
  <si>
    <t>6-01-02-000</t>
  </si>
  <si>
    <t>Transferencias corrientes a Örganos Desconcentrados</t>
  </si>
  <si>
    <t>6-01-02-002</t>
  </si>
  <si>
    <t>TCODesconc-INTA Ley 8149</t>
  </si>
  <si>
    <t>6-01-02-003</t>
  </si>
  <si>
    <t>TCODesconc-Comisión Nacional de Emergencias</t>
  </si>
  <si>
    <t>6-01-03-000</t>
  </si>
  <si>
    <t>Transferencias Corrientes a Instituc. Descentralizadas no Empresariales</t>
  </si>
  <si>
    <t>6-01-03-001</t>
  </si>
  <si>
    <t>Transferencia UCR, Ley 8436</t>
  </si>
  <si>
    <t>6-01-03-002</t>
  </si>
  <si>
    <t>Transferencia UNA, Ley 8436</t>
  </si>
  <si>
    <t>6-01-03-003</t>
  </si>
  <si>
    <t>Transferencia CULimón, Ley 8436</t>
  </si>
  <si>
    <t>6-01-03-004</t>
  </si>
  <si>
    <t>Transferencia UTN, Ley 8436</t>
  </si>
  <si>
    <t>6-01-03-005</t>
  </si>
  <si>
    <t>Transferencia UCR Limón, Ley 8436</t>
  </si>
  <si>
    <t>6-01-03-006</t>
  </si>
  <si>
    <t>Transferencia UCR Guanacaste, Ley 8436</t>
  </si>
  <si>
    <t>6-02</t>
  </si>
  <si>
    <t>Transfer. Corrientes a personas</t>
  </si>
  <si>
    <t>6-02-99-000</t>
  </si>
  <si>
    <t>Otras transferencias a personas</t>
  </si>
  <si>
    <t>6-03</t>
  </si>
  <si>
    <t>Prestaciones</t>
  </si>
  <si>
    <t>6-03-01-000</t>
  </si>
  <si>
    <t>Prestaciones Legales</t>
  </si>
  <si>
    <t>6-03-99-000</t>
  </si>
  <si>
    <t>Otras prestaciones</t>
  </si>
  <si>
    <t>6-04</t>
  </si>
  <si>
    <t>Transferencias corrientes a entidades privadas sin fines de lucro</t>
  </si>
  <si>
    <t>6-04-02-000</t>
  </si>
  <si>
    <t>Transferencias corrientes a fundaciones</t>
  </si>
  <si>
    <t>6-06</t>
  </si>
  <si>
    <t>Otras transfer. Corrientes a Sector Privado</t>
  </si>
  <si>
    <t>6-06-01-000</t>
  </si>
  <si>
    <t>Indemnizaciones</t>
  </si>
  <si>
    <t>6-06-02-001</t>
  </si>
  <si>
    <t>Reintegros o devoluciones</t>
  </si>
  <si>
    <t>6-07</t>
  </si>
  <si>
    <t>Transfer. Corrientes a Sector Externo</t>
  </si>
  <si>
    <t>6-07-01-000</t>
  </si>
  <si>
    <t>Transferencias Corrientes a Organismos Internacionales</t>
  </si>
  <si>
    <t>6-07-01-001</t>
  </si>
  <si>
    <t>OSPESCA</t>
  </si>
  <si>
    <t>6-07-01-002</t>
  </si>
  <si>
    <t>6-07-01-003</t>
  </si>
  <si>
    <t>OCDE</t>
  </si>
  <si>
    <t>6-07-01-004</t>
  </si>
  <si>
    <t>Cuota Ley 3418 Ministerio de Hacienda</t>
  </si>
  <si>
    <t>CUENTAS ESPECIALES</t>
  </si>
  <si>
    <t>9-02</t>
  </si>
  <si>
    <t>Sumas sin Asignación Presupuestaria</t>
  </si>
  <si>
    <t>9-02-01-000</t>
  </si>
  <si>
    <t>Sumas libres sin asignación presupuestaria</t>
  </si>
  <si>
    <t>9-02-02-000</t>
  </si>
  <si>
    <t>Sumas específicas sin asignación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</si>
</sst>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7" formatCode="_-* #,##0.00\ _P_t_s_-;\-* #,##0.00\ _P_t_s_-;_-* &quot;-&quot;??\ _P_t_s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</font>
    <font>
      <b/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color theme="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>
      <alignment horizontal="center"/>
    </xf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/>
    </xf>
    <xf numFmtId="0" fontId="1" fillId="0" borderId="0"/>
  </cellStyleXfs>
  <cellXfs count="123">
    <xf numFmtId="0" fontId="0" fillId="0" borderId="0" xfId="0"/>
    <xf numFmtId="0" fontId="4" fillId="0" borderId="0" xfId="3" applyAlignment="1">
      <alignment vertical="center"/>
    </xf>
    <xf numFmtId="0" fontId="5" fillId="2" borderId="0" xfId="1" applyFont="1" applyFill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vertical="center" wrapText="1"/>
    </xf>
    <xf numFmtId="43" fontId="5" fillId="0" borderId="2" xfId="2" applyNumberFormat="1" applyFont="1" applyFill="1" applyBorder="1" applyAlignment="1">
      <alignment vertical="center"/>
    </xf>
    <xf numFmtId="10" fontId="5" fillId="2" borderId="2" xfId="4" applyNumberFormat="1" applyFont="1" applyFill="1" applyBorder="1" applyAlignment="1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43" fontId="5" fillId="0" borderId="1" xfId="2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vertical="center" wrapText="1"/>
    </xf>
    <xf numFmtId="43" fontId="7" fillId="0" borderId="1" xfId="2" applyNumberFormat="1" applyFont="1" applyFill="1" applyBorder="1" applyAlignment="1">
      <alignment vertical="center"/>
    </xf>
    <xf numFmtId="10" fontId="7" fillId="2" borderId="2" xfId="4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43" fontId="3" fillId="0" borderId="1" xfId="2" applyNumberFormat="1" applyFont="1" applyFill="1" applyBorder="1" applyAlignment="1">
      <alignment vertical="center" wrapText="1"/>
    </xf>
    <xf numFmtId="43" fontId="7" fillId="0" borderId="1" xfId="2" applyNumberFormat="1" applyFont="1" applyFill="1" applyBorder="1" applyAlignment="1">
      <alignment vertical="center" wrapText="1"/>
    </xf>
    <xf numFmtId="49" fontId="3" fillId="0" borderId="1" xfId="3" applyNumberFormat="1" applyFont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left" vertical="center"/>
    </xf>
    <xf numFmtId="43" fontId="5" fillId="0" borderId="1" xfId="2" applyNumberFormat="1" applyFont="1" applyFill="1" applyBorder="1" applyAlignment="1">
      <alignment vertical="center" wrapText="1"/>
    </xf>
    <xf numFmtId="43" fontId="3" fillId="0" borderId="1" xfId="2" applyNumberFormat="1" applyFont="1" applyFill="1" applyBorder="1" applyAlignment="1">
      <alignment vertical="center"/>
    </xf>
    <xf numFmtId="49" fontId="8" fillId="2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justify" vertical="center" wrapText="1"/>
    </xf>
    <xf numFmtId="0" fontId="5" fillId="0" borderId="1" xfId="1" applyFont="1" applyFill="1" applyBorder="1" applyAlignment="1">
      <alignment vertical="center"/>
    </xf>
    <xf numFmtId="43" fontId="3" fillId="0" borderId="4" xfId="2" applyNumberFormat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horizontal="center" vertical="center"/>
    </xf>
    <xf numFmtId="0" fontId="1" fillId="0" borderId="0" xfId="3" applyFont="1" applyAlignment="1">
      <alignment vertical="center"/>
    </xf>
    <xf numFmtId="0" fontId="3" fillId="0" borderId="1" xfId="1" applyFont="1" applyFill="1" applyBorder="1" applyAlignment="1">
      <alignment horizontal="justify" vertical="center"/>
    </xf>
    <xf numFmtId="0" fontId="2" fillId="0" borderId="1" xfId="1" applyFont="1" applyFill="1" applyBorder="1" applyAlignment="1">
      <alignment horizontal="justify" vertical="center"/>
    </xf>
    <xf numFmtId="49" fontId="3" fillId="0" borderId="1" xfId="3" applyNumberFormat="1" applyFont="1" applyBorder="1" applyAlignment="1">
      <alignment horizontal="center" vertical="top"/>
    </xf>
    <xf numFmtId="0" fontId="3" fillId="0" borderId="1" xfId="1" applyFont="1" applyFill="1" applyBorder="1" applyAlignment="1">
      <alignment horizontal="justify" vertical="center" wrapText="1"/>
    </xf>
    <xf numFmtId="43" fontId="3" fillId="0" borderId="1" xfId="2" applyNumberFormat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justify" vertical="center" wrapText="1"/>
    </xf>
    <xf numFmtId="0" fontId="10" fillId="0" borderId="0" xfId="3" applyFont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 wrapText="1"/>
    </xf>
    <xf numFmtId="43" fontId="7" fillId="0" borderId="2" xfId="2" applyNumberFormat="1" applyFont="1" applyFill="1" applyBorder="1" applyAlignment="1">
      <alignment vertical="center" wrapText="1"/>
    </xf>
    <xf numFmtId="49" fontId="3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vertical="center" wrapText="1"/>
    </xf>
    <xf numFmtId="43" fontId="5" fillId="0" borderId="2" xfId="2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 wrapText="1"/>
    </xf>
    <xf numFmtId="49" fontId="8" fillId="0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justify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justify" vertical="center"/>
    </xf>
    <xf numFmtId="49" fontId="3" fillId="2" borderId="5" xfId="1" applyNumberFormat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43" fontId="12" fillId="0" borderId="1" xfId="2" applyNumberFormat="1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43" fontId="6" fillId="3" borderId="1" xfId="6" applyNumberFormat="1" applyFont="1" applyFill="1" applyBorder="1" applyAlignment="1">
      <alignment vertical="center" wrapText="1"/>
    </xf>
    <xf numFmtId="10" fontId="6" fillId="3" borderId="1" xfId="4" applyNumberFormat="1" applyFont="1" applyFill="1" applyBorder="1" applyAlignment="1">
      <alignment vertical="center" wrapText="1"/>
    </xf>
    <xf numFmtId="0" fontId="9" fillId="0" borderId="0" xfId="3" applyFont="1" applyAlignment="1">
      <alignment vertical="center"/>
    </xf>
    <xf numFmtId="0" fontId="9" fillId="0" borderId="0" xfId="3" applyFont="1" applyAlignment="1">
      <alignment vertical="center" wrapText="1"/>
    </xf>
    <xf numFmtId="4" fontId="9" fillId="0" borderId="0" xfId="3" applyNumberFormat="1" applyFont="1" applyAlignment="1">
      <alignment vertical="center"/>
    </xf>
    <xf numFmtId="4" fontId="16" fillId="0" borderId="0" xfId="3" applyNumberFormat="1" applyFont="1" applyAlignment="1">
      <alignment vertical="center"/>
    </xf>
    <xf numFmtId="0" fontId="9" fillId="0" borderId="0" xfId="3" applyFont="1" applyFill="1" applyAlignment="1">
      <alignment vertical="center"/>
    </xf>
    <xf numFmtId="0" fontId="17" fillId="4" borderId="0" xfId="3" applyFont="1" applyFill="1" applyBorder="1" applyAlignment="1">
      <alignment horizontal="center" vertical="center"/>
    </xf>
    <xf numFmtId="4" fontId="17" fillId="4" borderId="0" xfId="3" applyNumberFormat="1" applyFont="1" applyFill="1" applyBorder="1" applyAlignment="1">
      <alignment horizontal="center" vertical="center"/>
    </xf>
    <xf numFmtId="0" fontId="17" fillId="4" borderId="7" xfId="3" applyFont="1" applyFill="1" applyBorder="1" applyAlignment="1">
      <alignment vertical="center"/>
    </xf>
    <xf numFmtId="0" fontId="9" fillId="4" borderId="0" xfId="3" applyFont="1" applyFill="1" applyAlignment="1">
      <alignment vertical="center" wrapText="1"/>
    </xf>
    <xf numFmtId="4" fontId="9" fillId="4" borderId="0" xfId="3" applyNumberFormat="1" applyFont="1" applyFill="1" applyAlignment="1">
      <alignment vertical="center"/>
    </xf>
    <xf numFmtId="4" fontId="17" fillId="4" borderId="7" xfId="3" applyNumberFormat="1" applyFont="1" applyFill="1" applyBorder="1" applyAlignment="1">
      <alignment vertical="center"/>
    </xf>
    <xf numFmtId="0" fontId="17" fillId="5" borderId="1" xfId="3" applyFont="1" applyFill="1" applyBorder="1" applyAlignment="1">
      <alignment horizontal="center" vertical="center" wrapText="1"/>
    </xf>
    <xf numFmtId="4" fontId="16" fillId="5" borderId="1" xfId="3" applyNumberFormat="1" applyFont="1" applyFill="1" applyBorder="1" applyAlignment="1">
      <alignment horizontal="center" vertical="center" wrapText="1"/>
    </xf>
    <xf numFmtId="4" fontId="17" fillId="5" borderId="1" xfId="3" applyNumberFormat="1" applyFont="1" applyFill="1" applyBorder="1" applyAlignment="1">
      <alignment horizontal="center" vertical="center" wrapText="1"/>
    </xf>
    <xf numFmtId="49" fontId="16" fillId="6" borderId="1" xfId="3" applyNumberFormat="1" applyFont="1" applyFill="1" applyBorder="1" applyAlignment="1">
      <alignment horizontal="left" vertical="center"/>
    </xf>
    <xf numFmtId="164" fontId="16" fillId="6" borderId="2" xfId="3" applyNumberFormat="1" applyFont="1" applyFill="1" applyBorder="1" applyAlignment="1">
      <alignment vertical="center" wrapText="1"/>
    </xf>
    <xf numFmtId="4" fontId="16" fillId="6" borderId="1" xfId="3" applyNumberFormat="1" applyFont="1" applyFill="1" applyBorder="1" applyAlignment="1">
      <alignment vertical="center"/>
    </xf>
    <xf numFmtId="49" fontId="16" fillId="0" borderId="1" xfId="3" applyNumberFormat="1" applyFont="1" applyFill="1" applyBorder="1" applyAlignment="1">
      <alignment horizontal="left" vertical="center"/>
    </xf>
    <xf numFmtId="164" fontId="16" fillId="0" borderId="1" xfId="7" applyNumberFormat="1" applyFont="1" applyFill="1" applyBorder="1" applyAlignment="1">
      <alignment vertical="center" wrapText="1"/>
    </xf>
    <xf numFmtId="4" fontId="16" fillId="0" borderId="1" xfId="3" applyNumberFormat="1" applyFont="1" applyFill="1" applyBorder="1" applyAlignment="1">
      <alignment vertical="center"/>
    </xf>
    <xf numFmtId="49" fontId="9" fillId="0" borderId="1" xfId="3" applyNumberFormat="1" applyFont="1" applyFill="1" applyBorder="1" applyAlignment="1">
      <alignment horizontal="left" vertical="center"/>
    </xf>
    <xf numFmtId="164" fontId="9" fillId="0" borderId="1" xfId="7" applyNumberFormat="1" applyFont="1" applyFill="1" applyBorder="1" applyAlignment="1">
      <alignment vertical="center" wrapText="1"/>
    </xf>
    <xf numFmtId="4" fontId="9" fillId="0" borderId="1" xfId="3" applyNumberFormat="1" applyFont="1" applyFill="1" applyBorder="1" applyAlignment="1">
      <alignment vertical="center"/>
    </xf>
    <xf numFmtId="164" fontId="9" fillId="0" borderId="1" xfId="7" applyNumberFormat="1" applyFont="1" applyFill="1" applyBorder="1" applyAlignment="1">
      <alignment horizontal="left" vertical="center"/>
    </xf>
    <xf numFmtId="164" fontId="9" fillId="0" borderId="1" xfId="7" applyNumberFormat="1" applyFont="1" applyFill="1" applyBorder="1" applyAlignment="1">
      <alignment horizontal="left" vertical="center" wrapText="1"/>
    </xf>
    <xf numFmtId="164" fontId="16" fillId="0" borderId="1" xfId="7" applyNumberFormat="1" applyFont="1" applyFill="1" applyBorder="1" applyAlignment="1">
      <alignment horizontal="left" vertical="center" wrapText="1"/>
    </xf>
    <xf numFmtId="4" fontId="16" fillId="0" borderId="1" xfId="3" applyNumberFormat="1" applyFont="1" applyFill="1" applyBorder="1" applyAlignment="1">
      <alignment vertical="center" wrapText="1"/>
    </xf>
    <xf numFmtId="4" fontId="9" fillId="0" borderId="1" xfId="3" applyNumberFormat="1" applyFont="1" applyFill="1" applyBorder="1" applyAlignment="1">
      <alignment vertical="center" wrapText="1"/>
    </xf>
    <xf numFmtId="164" fontId="16" fillId="0" borderId="1" xfId="7" applyNumberFormat="1" applyFont="1" applyFill="1" applyBorder="1" applyAlignment="1">
      <alignment horizontal="left" vertical="center"/>
    </xf>
    <xf numFmtId="164" fontId="9" fillId="0" borderId="1" xfId="8" applyNumberFormat="1" applyFont="1" applyFill="1" applyBorder="1" applyAlignment="1">
      <alignment horizontal="left" vertical="center"/>
    </xf>
    <xf numFmtId="164" fontId="9" fillId="0" borderId="1" xfId="8" applyNumberFormat="1" applyFont="1" applyFill="1" applyBorder="1" applyAlignment="1">
      <alignment vertical="center" wrapText="1"/>
    </xf>
    <xf numFmtId="4" fontId="16" fillId="6" borderId="1" xfId="3" applyNumberFormat="1" applyFont="1" applyFill="1" applyBorder="1" applyAlignment="1">
      <alignment vertical="center" wrapText="1"/>
    </xf>
    <xf numFmtId="4" fontId="16" fillId="0" borderId="1" xfId="3" applyNumberFormat="1" applyFont="1" applyFill="1" applyBorder="1" applyAlignment="1">
      <alignment horizontal="justify" vertical="center"/>
    </xf>
    <xf numFmtId="4" fontId="9" fillId="4" borderId="1" xfId="3" applyNumberFormat="1" applyFont="1" applyFill="1" applyBorder="1" applyAlignment="1">
      <alignment vertical="center"/>
    </xf>
    <xf numFmtId="49" fontId="9" fillId="0" borderId="1" xfId="3" applyNumberFormat="1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vertical="center"/>
    </xf>
    <xf numFmtId="4" fontId="16" fillId="6" borderId="1" xfId="7" applyNumberFormat="1" applyFont="1" applyFill="1" applyBorder="1" applyAlignment="1">
      <alignment vertical="center" wrapText="1"/>
    </xf>
    <xf numFmtId="4" fontId="16" fillId="0" borderId="1" xfId="7" applyNumberFormat="1" applyFont="1" applyFill="1" applyBorder="1" applyAlignment="1">
      <alignment vertical="center" wrapText="1"/>
    </xf>
    <xf numFmtId="4" fontId="9" fillId="0" borderId="5" xfId="7" applyNumberFormat="1" applyFont="1" applyFill="1" applyBorder="1" applyAlignment="1">
      <alignment vertical="center" wrapText="1"/>
    </xf>
    <xf numFmtId="9" fontId="9" fillId="0" borderId="1" xfId="4" applyFont="1" applyFill="1" applyBorder="1" applyAlignment="1">
      <alignment vertical="center" wrapText="1"/>
    </xf>
    <xf numFmtId="49" fontId="9" fillId="0" borderId="1" xfId="3" applyNumberFormat="1" applyFont="1" applyBorder="1" applyAlignment="1">
      <alignment horizontal="left" vertical="center"/>
    </xf>
    <xf numFmtId="4" fontId="9" fillId="0" borderId="1" xfId="7" applyNumberFormat="1" applyFont="1" applyBorder="1" applyAlignment="1">
      <alignment vertical="center" wrapText="1"/>
    </xf>
    <xf numFmtId="49" fontId="9" fillId="0" borderId="1" xfId="3" applyNumberFormat="1" applyFont="1" applyBorder="1" applyAlignment="1">
      <alignment vertical="center"/>
    </xf>
    <xf numFmtId="4" fontId="9" fillId="0" borderId="1" xfId="7" applyNumberFormat="1" applyFont="1" applyBorder="1" applyAlignment="1">
      <alignment vertical="center"/>
    </xf>
    <xf numFmtId="4" fontId="9" fillId="0" borderId="1" xfId="3" applyNumberFormat="1" applyFont="1" applyBorder="1" applyAlignment="1">
      <alignment vertical="center" wrapText="1"/>
    </xf>
    <xf numFmtId="4" fontId="9" fillId="0" borderId="1" xfId="3" applyNumberFormat="1" applyFont="1" applyBorder="1" applyAlignment="1">
      <alignment vertical="center"/>
    </xf>
    <xf numFmtId="4" fontId="16" fillId="4" borderId="1" xfId="3" applyNumberFormat="1" applyFont="1" applyFill="1" applyBorder="1" applyAlignment="1">
      <alignment vertical="center"/>
    </xf>
    <xf numFmtId="49" fontId="16" fillId="0" borderId="1" xfId="3" applyNumberFormat="1" applyFont="1" applyBorder="1" applyAlignment="1">
      <alignment horizontal="left" vertical="center"/>
    </xf>
    <xf numFmtId="4" fontId="16" fillId="0" borderId="1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0" fontId="9" fillId="0" borderId="0" xfId="3" applyFont="1" applyBorder="1" applyAlignment="1">
      <alignment vertical="center"/>
    </xf>
    <xf numFmtId="0" fontId="16" fillId="7" borderId="8" xfId="3" applyFont="1" applyFill="1" applyBorder="1" applyAlignment="1">
      <alignment vertical="center" wrapText="1"/>
    </xf>
    <xf numFmtId="4" fontId="16" fillId="7" borderId="8" xfId="5" applyNumberFormat="1" applyFont="1" applyFill="1" applyBorder="1" applyAlignment="1">
      <alignment vertical="center"/>
    </xf>
    <xf numFmtId="4" fontId="16" fillId="7" borderId="9" xfId="5" applyNumberFormat="1" applyFont="1" applyFill="1" applyBorder="1" applyAlignment="1">
      <alignment vertical="center"/>
    </xf>
    <xf numFmtId="0" fontId="17" fillId="4" borderId="0" xfId="3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49" fontId="13" fillId="3" borderId="5" xfId="1" applyNumberFormat="1" applyFont="1" applyFill="1" applyBorder="1" applyAlignment="1">
      <alignment horizontal="center" vertical="center"/>
    </xf>
    <xf numFmtId="49" fontId="13" fillId="3" borderId="6" xfId="1" applyNumberFormat="1" applyFont="1" applyFill="1" applyBorder="1" applyAlignment="1">
      <alignment horizontal="center" vertical="center"/>
    </xf>
    <xf numFmtId="49" fontId="13" fillId="3" borderId="3" xfId="1" applyNumberFormat="1" applyFont="1" applyFill="1" applyBorder="1" applyAlignment="1">
      <alignment horizontal="center" vertical="center"/>
    </xf>
  </cellXfs>
  <cellStyles count="9">
    <cellStyle name="Millares [0] 2" xfId="5"/>
    <cellStyle name="Millares 11 3" xfId="6"/>
    <cellStyle name="Millares 2" xfId="2"/>
    <cellStyle name="Normal" xfId="0" builtinId="0"/>
    <cellStyle name="Normal 11" xfId="1"/>
    <cellStyle name="Normal 2" xfId="3"/>
    <cellStyle name="Normal 2 2" xfId="8"/>
    <cellStyle name="Normal 8" xfId="7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arvajal/Downloads/Presupuesto%20Ordinario%202024%20Ajustado%2002-02-2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-Ingresos (2)"/>
      <sheetName val="Superavit Acum 2023"/>
      <sheetName val="CONSOLID-Ingresos"/>
      <sheetName val="Grupos-Ingresos 2024"/>
      <sheetName val="Grupos-Ingresos 2024-2"/>
      <sheetName val="Transferencias 2023"/>
      <sheetName val="Resumen-Ingresos"/>
      <sheetName val="TOTAL EGRESOS_2024"/>
      <sheetName val="EGRESOS-AJUSTADOS"/>
      <sheetName val="PROGRAMA 1"/>
      <sheetName val="PROGRAMA 2"/>
      <sheetName val="PROGRAMA 3"/>
      <sheetName val="CONSOLID-Egresos"/>
      <sheetName val="Distr % Rem x Programa"/>
      <sheetName val="Relación de Puestos"/>
      <sheetName val="FUNCIONARIOS"/>
      <sheetName val="REVALORACION SEM"/>
      <sheetName val="ASEMAG"/>
      <sheetName val="puestos-programa"/>
      <sheetName val="PuestosXOficina"/>
      <sheetName val="PuestosXNivel"/>
      <sheetName val="PuestosXNivel (2)"/>
      <sheetName val="PuestoxNivelGnral"/>
      <sheetName val="Dietas"/>
      <sheetName val="Leasing Vehiculo"/>
      <sheetName val="Leyes 7600-8488"/>
      <sheetName val="Anexo Res Egresos"/>
      <sheetName val="Anexo Ley 8346 SINART"/>
    </sheetNames>
    <sheetDataSet>
      <sheetData sheetId="0"/>
      <sheetData sheetId="1">
        <row r="8">
          <cell r="O8">
            <v>597696.68999999948</v>
          </cell>
        </row>
        <row r="10">
          <cell r="O10">
            <v>33768869.700000003</v>
          </cell>
        </row>
        <row r="12">
          <cell r="O12">
            <v>5493.5200000107288</v>
          </cell>
        </row>
        <row r="36">
          <cell r="O36">
            <v>3754428.82</v>
          </cell>
        </row>
      </sheetData>
      <sheetData sheetId="2"/>
      <sheetData sheetId="3">
        <row r="14">
          <cell r="J14">
            <v>40385000</v>
          </cell>
        </row>
        <row r="24">
          <cell r="K24">
            <v>124479.26</v>
          </cell>
        </row>
        <row r="37">
          <cell r="J37">
            <v>16739497.949999999</v>
          </cell>
        </row>
        <row r="49">
          <cell r="K49">
            <v>740405.32</v>
          </cell>
        </row>
        <row r="57">
          <cell r="E57">
            <v>5765520</v>
          </cell>
        </row>
        <row r="71">
          <cell r="B71">
            <v>754400</v>
          </cell>
        </row>
        <row r="89">
          <cell r="B89">
            <v>11104295</v>
          </cell>
        </row>
        <row r="96">
          <cell r="B96">
            <v>57272000</v>
          </cell>
        </row>
        <row r="116">
          <cell r="B116">
            <v>38776419.960000001</v>
          </cell>
        </row>
        <row r="117">
          <cell r="B117">
            <v>48470524.950000003</v>
          </cell>
        </row>
        <row r="118">
          <cell r="B118">
            <v>9694104.9900000002</v>
          </cell>
        </row>
        <row r="119">
          <cell r="B119">
            <v>9694104.9900000002</v>
          </cell>
        </row>
        <row r="120">
          <cell r="B120">
            <v>48470524.950000003</v>
          </cell>
        </row>
        <row r="121">
          <cell r="B121">
            <v>9694104.9900000002</v>
          </cell>
        </row>
        <row r="122">
          <cell r="B122">
            <v>19388209.98</v>
          </cell>
        </row>
        <row r="123">
          <cell r="B123">
            <v>9694104.9900000002</v>
          </cell>
        </row>
        <row r="133">
          <cell r="B133">
            <v>777375478.44000006</v>
          </cell>
        </row>
        <row r="139">
          <cell r="B139">
            <v>2100000</v>
          </cell>
        </row>
        <row r="143">
          <cell r="B143">
            <v>6000000</v>
          </cell>
        </row>
      </sheetData>
      <sheetData sheetId="4">
        <row r="26">
          <cell r="AE26">
            <v>334039100</v>
          </cell>
        </row>
        <row r="32">
          <cell r="AE32">
            <v>155232458.47</v>
          </cell>
        </row>
        <row r="55">
          <cell r="AE55">
            <v>96704300</v>
          </cell>
        </row>
        <row r="62">
          <cell r="AE62">
            <v>12600500</v>
          </cell>
        </row>
        <row r="75">
          <cell r="AE75">
            <v>313946022.80000001</v>
          </cell>
        </row>
        <row r="81">
          <cell r="AE81">
            <v>19357936</v>
          </cell>
        </row>
        <row r="90">
          <cell r="AE90">
            <v>51156800</v>
          </cell>
        </row>
        <row r="102">
          <cell r="AE102">
            <v>4071874.2899989001</v>
          </cell>
        </row>
      </sheetData>
      <sheetData sheetId="5"/>
      <sheetData sheetId="6"/>
      <sheetData sheetId="7"/>
      <sheetData sheetId="8">
        <row r="40">
          <cell r="G40">
            <v>607436121.57333338</v>
          </cell>
        </row>
        <row r="108">
          <cell r="G108">
            <v>21087500</v>
          </cell>
        </row>
        <row r="152">
          <cell r="G152">
            <v>153860000</v>
          </cell>
        </row>
        <row r="171">
          <cell r="G171">
            <v>0</v>
          </cell>
        </row>
      </sheetData>
      <sheetData sheetId="9">
        <row r="11">
          <cell r="CE11">
            <v>353940830.81</v>
          </cell>
        </row>
        <row r="12">
          <cell r="CE12">
            <v>3000000</v>
          </cell>
        </row>
        <row r="14">
          <cell r="CE14">
            <v>6500000</v>
          </cell>
        </row>
        <row r="15">
          <cell r="CE15">
            <v>2000000</v>
          </cell>
        </row>
        <row r="16">
          <cell r="CE16">
            <v>18802680</v>
          </cell>
        </row>
        <row r="18">
          <cell r="CE18">
            <v>77639578.200000003</v>
          </cell>
        </row>
        <row r="20">
          <cell r="CE20">
            <v>18261087</v>
          </cell>
        </row>
        <row r="21">
          <cell r="CE21">
            <v>68789823.209999993</v>
          </cell>
        </row>
        <row r="22">
          <cell r="CE22">
            <v>49641562</v>
          </cell>
        </row>
        <row r="23">
          <cell r="CE23">
            <v>45824401</v>
          </cell>
        </row>
        <row r="25">
          <cell r="CE25">
            <v>17385040.5</v>
          </cell>
        </row>
        <row r="26">
          <cell r="CE26">
            <v>1557630</v>
          </cell>
        </row>
        <row r="27">
          <cell r="CE27">
            <v>1038420</v>
          </cell>
        </row>
        <row r="29">
          <cell r="CE29">
            <v>55124179</v>
          </cell>
        </row>
        <row r="30">
          <cell r="CE30">
            <v>2979713</v>
          </cell>
        </row>
        <row r="31">
          <cell r="CE31">
            <v>8939076</v>
          </cell>
        </row>
        <row r="32">
          <cell r="CE32">
            <v>29796864</v>
          </cell>
        </row>
        <row r="33">
          <cell r="CE33">
            <v>2979713</v>
          </cell>
        </row>
        <row r="35">
          <cell r="CE35">
            <v>32299803</v>
          </cell>
        </row>
        <row r="36">
          <cell r="CE36">
            <v>17878133</v>
          </cell>
        </row>
        <row r="37">
          <cell r="CE37">
            <v>8939076</v>
          </cell>
        </row>
        <row r="38">
          <cell r="CE38">
            <v>5108329</v>
          </cell>
        </row>
        <row r="42">
          <cell r="CE42">
            <v>0</v>
          </cell>
        </row>
        <row r="43">
          <cell r="CE43">
            <v>13450000</v>
          </cell>
        </row>
        <row r="44">
          <cell r="CE44">
            <v>0</v>
          </cell>
        </row>
        <row r="45">
          <cell r="CE45">
            <v>2500000</v>
          </cell>
        </row>
        <row r="46">
          <cell r="CE46">
            <v>0</v>
          </cell>
        </row>
        <row r="48">
          <cell r="CE48">
            <v>8976000</v>
          </cell>
        </row>
        <row r="49">
          <cell r="CE49">
            <v>20275200</v>
          </cell>
        </row>
        <row r="50">
          <cell r="CE50">
            <v>60000</v>
          </cell>
        </row>
        <row r="51">
          <cell r="CE51">
            <v>15840000</v>
          </cell>
        </row>
        <row r="52">
          <cell r="CE52">
            <v>0</v>
          </cell>
        </row>
        <row r="54">
          <cell r="CE54">
            <v>1425000</v>
          </cell>
        </row>
        <row r="55">
          <cell r="CE55">
            <v>500000</v>
          </cell>
        </row>
        <row r="56">
          <cell r="CE56">
            <v>260000</v>
          </cell>
        </row>
        <row r="57">
          <cell r="CE57">
            <v>150000</v>
          </cell>
        </row>
        <row r="58">
          <cell r="CE58">
            <v>0</v>
          </cell>
        </row>
        <row r="59">
          <cell r="CE59">
            <v>0</v>
          </cell>
        </row>
        <row r="60">
          <cell r="CE60">
            <v>2824245</v>
          </cell>
        </row>
        <row r="62">
          <cell r="CE62">
            <v>0</v>
          </cell>
        </row>
        <row r="63">
          <cell r="CE63">
            <v>0</v>
          </cell>
        </row>
        <row r="64">
          <cell r="CE64">
            <v>38200000</v>
          </cell>
        </row>
        <row r="65">
          <cell r="CE65">
            <v>0</v>
          </cell>
        </row>
        <row r="67">
          <cell r="CE67">
            <v>71697648</v>
          </cell>
        </row>
        <row r="68">
          <cell r="CE68">
            <v>26730868</v>
          </cell>
        </row>
        <row r="69">
          <cell r="CE69">
            <v>14637584</v>
          </cell>
        </row>
        <row r="71">
          <cell r="CE71">
            <v>0</v>
          </cell>
        </row>
        <row r="72">
          <cell r="CE72">
            <v>348480</v>
          </cell>
        </row>
        <row r="73">
          <cell r="CE73">
            <v>1575000</v>
          </cell>
        </row>
        <row r="74">
          <cell r="CE74">
            <v>2000000</v>
          </cell>
        </row>
        <row r="77">
          <cell r="CE77">
            <v>1502000</v>
          </cell>
        </row>
        <row r="78">
          <cell r="CE78">
            <v>13942500</v>
          </cell>
        </row>
        <row r="79">
          <cell r="CE79">
            <v>3400000</v>
          </cell>
        </row>
        <row r="80">
          <cell r="CE80">
            <v>3500000</v>
          </cell>
        </row>
        <row r="83">
          <cell r="CE83">
            <v>2000000</v>
          </cell>
        </row>
        <row r="84">
          <cell r="CE84">
            <v>17500000</v>
          </cell>
        </row>
        <row r="85">
          <cell r="CE85">
            <v>4500000</v>
          </cell>
        </row>
        <row r="87">
          <cell r="CE87">
            <v>1676247.7</v>
          </cell>
        </row>
        <row r="88">
          <cell r="CE88">
            <v>1750000</v>
          </cell>
        </row>
        <row r="89">
          <cell r="CE89">
            <v>1000000</v>
          </cell>
        </row>
        <row r="91">
          <cell r="CE91">
            <v>13691744</v>
          </cell>
        </row>
        <row r="92">
          <cell r="CE92">
            <v>300000</v>
          </cell>
        </row>
        <row r="93">
          <cell r="CE93">
            <v>0</v>
          </cell>
        </row>
        <row r="94">
          <cell r="CE94">
            <v>1000000</v>
          </cell>
        </row>
        <row r="95">
          <cell r="CE95">
            <v>10000000</v>
          </cell>
        </row>
        <row r="96">
          <cell r="CE96">
            <v>9000000</v>
          </cell>
        </row>
        <row r="97">
          <cell r="CE97">
            <v>1000000</v>
          </cell>
        </row>
        <row r="98">
          <cell r="CE98">
            <v>11526000</v>
          </cell>
        </row>
        <row r="99">
          <cell r="CE99">
            <v>450000</v>
          </cell>
        </row>
        <row r="101">
          <cell r="CE101">
            <v>3500000</v>
          </cell>
        </row>
        <row r="102">
          <cell r="CE102">
            <v>881000</v>
          </cell>
        </row>
        <row r="104">
          <cell r="CE104">
            <v>0</v>
          </cell>
        </row>
        <row r="105">
          <cell r="CE105">
            <v>400000</v>
          </cell>
        </row>
        <row r="106">
          <cell r="CE106">
            <v>0</v>
          </cell>
        </row>
        <row r="110">
          <cell r="CE110">
            <v>12120000</v>
          </cell>
        </row>
        <row r="111">
          <cell r="CE111">
            <v>150000</v>
          </cell>
        </row>
        <row r="112">
          <cell r="CE112">
            <v>0</v>
          </cell>
        </row>
        <row r="113">
          <cell r="CE113">
            <v>3358750</v>
          </cell>
        </row>
        <row r="114">
          <cell r="CE114">
            <v>1030000</v>
          </cell>
        </row>
        <row r="116">
          <cell r="CE116">
            <v>0</v>
          </cell>
        </row>
        <row r="117">
          <cell r="CE117">
            <v>1800000</v>
          </cell>
        </row>
        <row r="118">
          <cell r="CE118">
            <v>0</v>
          </cell>
        </row>
        <row r="120">
          <cell r="CE120">
            <v>1525000</v>
          </cell>
        </row>
        <row r="121">
          <cell r="CE121">
            <v>750000</v>
          </cell>
        </row>
        <row r="122">
          <cell r="CE122">
            <v>500000</v>
          </cell>
        </row>
        <row r="123">
          <cell r="CE123">
            <v>1045000</v>
          </cell>
        </row>
        <row r="124">
          <cell r="CE124">
            <v>300000</v>
          </cell>
        </row>
        <row r="125">
          <cell r="CE125">
            <v>770000</v>
          </cell>
        </row>
        <row r="126">
          <cell r="CE126">
            <v>700000</v>
          </cell>
        </row>
        <row r="128">
          <cell r="CE128">
            <v>810000</v>
          </cell>
        </row>
        <row r="130">
          <cell r="CE130">
            <v>3000000</v>
          </cell>
        </row>
        <row r="131">
          <cell r="CE131">
            <v>30000</v>
          </cell>
        </row>
        <row r="132">
          <cell r="CE132">
            <v>0</v>
          </cell>
        </row>
        <row r="133">
          <cell r="CE133">
            <v>0</v>
          </cell>
        </row>
        <row r="134">
          <cell r="CE134">
            <v>0</v>
          </cell>
        </row>
        <row r="135">
          <cell r="CE135">
            <v>75000</v>
          </cell>
        </row>
        <row r="137">
          <cell r="CE137">
            <v>0</v>
          </cell>
        </row>
        <row r="139">
          <cell r="CE139">
            <v>1275000</v>
          </cell>
        </row>
        <row r="140">
          <cell r="CE140">
            <v>0</v>
          </cell>
        </row>
        <row r="141">
          <cell r="CE141">
            <v>3220000</v>
          </cell>
        </row>
        <row r="142">
          <cell r="CE142">
            <v>1605000</v>
          </cell>
        </row>
        <row r="143">
          <cell r="CE143">
            <v>2895000</v>
          </cell>
        </row>
        <row r="144">
          <cell r="CE144">
            <v>690000</v>
          </cell>
        </row>
        <row r="145">
          <cell r="CE145">
            <v>0</v>
          </cell>
        </row>
        <row r="146">
          <cell r="CE146">
            <v>140000</v>
          </cell>
        </row>
        <row r="150">
          <cell r="CE150">
            <v>0</v>
          </cell>
        </row>
        <row r="154">
          <cell r="CE154">
            <v>600000</v>
          </cell>
        </row>
        <row r="155">
          <cell r="CE155">
            <v>0</v>
          </cell>
        </row>
        <row r="156">
          <cell r="CE156">
            <v>3000000</v>
          </cell>
        </row>
        <row r="157">
          <cell r="CE157">
            <v>1500000</v>
          </cell>
        </row>
        <row r="158">
          <cell r="CE158">
            <v>5100000</v>
          </cell>
        </row>
        <row r="159">
          <cell r="CE159">
            <v>250000</v>
          </cell>
        </row>
        <row r="160">
          <cell r="CE160">
            <v>250000</v>
          </cell>
        </row>
        <row r="161">
          <cell r="CE161">
            <v>200000</v>
          </cell>
        </row>
        <row r="163">
          <cell r="CE163">
            <v>0</v>
          </cell>
        </row>
        <row r="164">
          <cell r="CE164">
            <v>0</v>
          </cell>
        </row>
        <row r="165">
          <cell r="CE165">
            <v>0</v>
          </cell>
        </row>
        <row r="166">
          <cell r="CE166">
            <v>0</v>
          </cell>
        </row>
        <row r="168">
          <cell r="CE168">
            <v>0</v>
          </cell>
        </row>
        <row r="169">
          <cell r="CE169">
            <v>9450000</v>
          </cell>
        </row>
        <row r="174">
          <cell r="CE174">
            <v>0</v>
          </cell>
        </row>
        <row r="176">
          <cell r="CE176">
            <v>0</v>
          </cell>
        </row>
        <row r="177">
          <cell r="CE177">
            <v>0</v>
          </cell>
        </row>
        <row r="179">
          <cell r="CE179">
            <v>0</v>
          </cell>
        </row>
        <row r="180">
          <cell r="CE180">
            <v>0</v>
          </cell>
        </row>
        <row r="181">
          <cell r="CE181">
            <v>0</v>
          </cell>
        </row>
        <row r="182">
          <cell r="CE182">
            <v>0</v>
          </cell>
        </row>
        <row r="185">
          <cell r="CE185">
            <v>0</v>
          </cell>
        </row>
        <row r="186">
          <cell r="CE186">
            <v>0</v>
          </cell>
        </row>
        <row r="188">
          <cell r="CE188">
            <v>17642646.300000001</v>
          </cell>
        </row>
        <row r="189">
          <cell r="CE189">
            <v>10000000</v>
          </cell>
        </row>
        <row r="191">
          <cell r="CE191">
            <v>0</v>
          </cell>
        </row>
        <row r="193">
          <cell r="CE193">
            <v>2000000</v>
          </cell>
        </row>
        <row r="194">
          <cell r="CE194">
            <v>0</v>
          </cell>
        </row>
        <row r="200">
          <cell r="CB200">
            <v>11000000</v>
          </cell>
        </row>
        <row r="202">
          <cell r="CE202">
            <v>63557850</v>
          </cell>
        </row>
        <row r="205">
          <cell r="CE205">
            <v>0</v>
          </cell>
        </row>
      </sheetData>
      <sheetData sheetId="10">
        <row r="11">
          <cell r="CK11">
            <v>577856254.99000001</v>
          </cell>
        </row>
        <row r="12">
          <cell r="CK12">
            <v>0</v>
          </cell>
        </row>
        <row r="14">
          <cell r="CK14">
            <v>22100000</v>
          </cell>
        </row>
        <row r="15">
          <cell r="CK15">
            <v>0</v>
          </cell>
        </row>
        <row r="16">
          <cell r="CK16">
            <v>0</v>
          </cell>
        </row>
        <row r="18">
          <cell r="CK18">
            <v>103829883</v>
          </cell>
        </row>
        <row r="20">
          <cell r="CK20">
            <v>4655040</v>
          </cell>
        </row>
        <row r="21">
          <cell r="CK21">
            <v>85949248.030000001</v>
          </cell>
        </row>
        <row r="22">
          <cell r="CK22">
            <v>74356953</v>
          </cell>
        </row>
        <row r="23">
          <cell r="CK23">
            <v>68639306</v>
          </cell>
        </row>
        <row r="25">
          <cell r="CK25">
            <v>18836805.600000001</v>
          </cell>
        </row>
        <row r="26">
          <cell r="CK26">
            <v>9259245</v>
          </cell>
        </row>
        <row r="27">
          <cell r="CK27">
            <v>1514362.5</v>
          </cell>
        </row>
        <row r="29">
          <cell r="CK29">
            <v>82569248</v>
          </cell>
        </row>
        <row r="30">
          <cell r="CK30">
            <v>4463234</v>
          </cell>
        </row>
        <row r="31">
          <cell r="CK31">
            <v>13389636</v>
          </cell>
        </row>
        <row r="32">
          <cell r="CK32">
            <v>44632040</v>
          </cell>
        </row>
        <row r="33">
          <cell r="CK33">
            <v>4463234</v>
          </cell>
        </row>
        <row r="35">
          <cell r="CK35">
            <v>48381126</v>
          </cell>
        </row>
        <row r="36">
          <cell r="CK36">
            <v>26779234</v>
          </cell>
        </row>
        <row r="37">
          <cell r="CK37">
            <v>13389636</v>
          </cell>
        </row>
        <row r="38">
          <cell r="CK38">
            <v>18817331</v>
          </cell>
        </row>
        <row r="42">
          <cell r="CK42">
            <v>14034600</v>
          </cell>
        </row>
        <row r="43">
          <cell r="CK43">
            <v>0</v>
          </cell>
        </row>
        <row r="44">
          <cell r="CK44">
            <v>0</v>
          </cell>
        </row>
        <row r="45">
          <cell r="CK45">
            <v>0</v>
          </cell>
        </row>
        <row r="46">
          <cell r="CK46">
            <v>0</v>
          </cell>
        </row>
        <row r="48">
          <cell r="CK48">
            <v>13464000</v>
          </cell>
        </row>
        <row r="49">
          <cell r="CK49">
            <v>30412800</v>
          </cell>
        </row>
        <row r="50">
          <cell r="CK50">
            <v>100000</v>
          </cell>
        </row>
        <row r="51">
          <cell r="CK51">
            <v>23760000</v>
          </cell>
        </row>
        <row r="52">
          <cell r="CK52">
            <v>2500000</v>
          </cell>
        </row>
        <row r="54">
          <cell r="CK54">
            <v>0</v>
          </cell>
        </row>
        <row r="55">
          <cell r="CK55">
            <v>0</v>
          </cell>
        </row>
        <row r="56">
          <cell r="CK56">
            <v>1810000</v>
          </cell>
        </row>
        <row r="57">
          <cell r="CK57">
            <v>0</v>
          </cell>
        </row>
        <row r="58">
          <cell r="CK58">
            <v>0</v>
          </cell>
        </row>
        <row r="59">
          <cell r="CK59">
            <v>5000000</v>
          </cell>
        </row>
        <row r="60">
          <cell r="CK60">
            <v>4560000</v>
          </cell>
        </row>
        <row r="62">
          <cell r="CK62">
            <v>0</v>
          </cell>
        </row>
        <row r="63">
          <cell r="CK63">
            <v>0</v>
          </cell>
        </row>
        <row r="64">
          <cell r="CK64">
            <v>0</v>
          </cell>
        </row>
        <row r="65">
          <cell r="CK65">
            <v>0</v>
          </cell>
        </row>
        <row r="67">
          <cell r="CK67">
            <v>228163555</v>
          </cell>
        </row>
        <row r="68">
          <cell r="CK68">
            <v>1256000</v>
          </cell>
        </row>
        <row r="69">
          <cell r="CK69">
            <v>34643146</v>
          </cell>
        </row>
        <row r="71">
          <cell r="CK71">
            <v>0</v>
          </cell>
        </row>
        <row r="72">
          <cell r="CK72">
            <v>522720</v>
          </cell>
        </row>
        <row r="73">
          <cell r="CK73">
            <v>11925000</v>
          </cell>
        </row>
        <row r="74">
          <cell r="CK74">
            <v>2000000</v>
          </cell>
        </row>
        <row r="75">
          <cell r="CK75">
            <v>52000000</v>
          </cell>
        </row>
        <row r="77">
          <cell r="CK77">
            <v>2851750</v>
          </cell>
        </row>
        <row r="78">
          <cell r="CK78">
            <v>24750000</v>
          </cell>
        </row>
        <row r="79">
          <cell r="CK79">
            <v>1500000</v>
          </cell>
        </row>
        <row r="80">
          <cell r="CK80">
            <v>1500000</v>
          </cell>
        </row>
        <row r="83">
          <cell r="CK83">
            <v>2000000</v>
          </cell>
        </row>
        <row r="84">
          <cell r="CK84">
            <v>21000000</v>
          </cell>
        </row>
        <row r="85">
          <cell r="CK85">
            <v>5000000</v>
          </cell>
        </row>
        <row r="87">
          <cell r="CK87">
            <v>3175000</v>
          </cell>
        </row>
        <row r="88">
          <cell r="CK88">
            <v>0</v>
          </cell>
        </row>
        <row r="89">
          <cell r="CK89">
            <v>0</v>
          </cell>
        </row>
        <row r="91">
          <cell r="CK91">
            <v>5000000</v>
          </cell>
        </row>
        <row r="92">
          <cell r="CK92">
            <v>0</v>
          </cell>
        </row>
        <row r="93">
          <cell r="CK93">
            <v>0</v>
          </cell>
        </row>
        <row r="94">
          <cell r="CK94">
            <v>2500000</v>
          </cell>
        </row>
        <row r="95">
          <cell r="CK95">
            <v>12000000</v>
          </cell>
        </row>
        <row r="96">
          <cell r="CK96">
            <v>0</v>
          </cell>
        </row>
        <row r="97">
          <cell r="CK97">
            <v>5500000</v>
          </cell>
        </row>
        <row r="98">
          <cell r="CK98">
            <v>16250000</v>
          </cell>
        </row>
        <row r="99">
          <cell r="CK99">
            <v>350000</v>
          </cell>
        </row>
        <row r="101">
          <cell r="CK101">
            <v>7000000</v>
          </cell>
        </row>
        <row r="102">
          <cell r="CK102">
            <v>1300000</v>
          </cell>
        </row>
        <row r="104">
          <cell r="CK104">
            <v>1000000</v>
          </cell>
        </row>
        <row r="105">
          <cell r="CK105">
            <v>600000</v>
          </cell>
        </row>
        <row r="106">
          <cell r="CK106">
            <v>500000</v>
          </cell>
        </row>
        <row r="110">
          <cell r="CK110">
            <v>21500000</v>
          </cell>
        </row>
        <row r="111">
          <cell r="CK111">
            <v>880000</v>
          </cell>
        </row>
        <row r="112">
          <cell r="CK112">
            <v>905000</v>
          </cell>
        </row>
        <row r="113">
          <cell r="CK113">
            <v>3235000</v>
          </cell>
        </row>
        <row r="114">
          <cell r="CK114">
            <v>1880000</v>
          </cell>
        </row>
        <row r="116">
          <cell r="CK116">
            <v>2000000</v>
          </cell>
        </row>
        <row r="117">
          <cell r="CK117">
            <v>0</v>
          </cell>
        </row>
        <row r="118">
          <cell r="CK118">
            <v>15000000</v>
          </cell>
        </row>
        <row r="120">
          <cell r="CK120">
            <v>2000000</v>
          </cell>
        </row>
        <row r="121">
          <cell r="CK121">
            <v>1100000</v>
          </cell>
        </row>
        <row r="122">
          <cell r="CK122">
            <v>350000</v>
          </cell>
        </row>
        <row r="123">
          <cell r="CK123">
            <v>3100000</v>
          </cell>
        </row>
        <row r="124">
          <cell r="CK124">
            <v>300000</v>
          </cell>
        </row>
        <row r="125">
          <cell r="CK125">
            <v>2225000</v>
          </cell>
        </row>
        <row r="126">
          <cell r="CK126">
            <v>600000</v>
          </cell>
        </row>
        <row r="128">
          <cell r="CK128">
            <v>90000</v>
          </cell>
        </row>
        <row r="130">
          <cell r="CK130">
            <v>3000000</v>
          </cell>
        </row>
        <row r="131">
          <cell r="CK131">
            <v>0</v>
          </cell>
        </row>
        <row r="132">
          <cell r="CK132">
            <v>0</v>
          </cell>
        </row>
        <row r="133">
          <cell r="CK133">
            <v>300000</v>
          </cell>
        </row>
        <row r="134">
          <cell r="CK134">
            <v>0</v>
          </cell>
        </row>
        <row r="135">
          <cell r="CK135">
            <v>0</v>
          </cell>
        </row>
        <row r="137">
          <cell r="CK137">
            <v>21000000</v>
          </cell>
        </row>
        <row r="139">
          <cell r="CK139">
            <v>3440000</v>
          </cell>
        </row>
        <row r="140">
          <cell r="CK140">
            <v>1210000</v>
          </cell>
        </row>
        <row r="141">
          <cell r="CK141">
            <v>6260000</v>
          </cell>
        </row>
        <row r="142">
          <cell r="CK142">
            <v>4000000</v>
          </cell>
        </row>
        <row r="143">
          <cell r="CK143">
            <v>3410000</v>
          </cell>
        </row>
        <row r="144">
          <cell r="CK144">
            <v>3565000</v>
          </cell>
        </row>
        <row r="145">
          <cell r="CK145">
            <v>550000</v>
          </cell>
        </row>
        <row r="146">
          <cell r="CK146">
            <v>1345000</v>
          </cell>
        </row>
        <row r="150">
          <cell r="CK150">
            <v>0</v>
          </cell>
        </row>
        <row r="154">
          <cell r="CK154">
            <v>0</v>
          </cell>
        </row>
        <row r="155">
          <cell r="CK155">
            <v>0</v>
          </cell>
        </row>
        <row r="156">
          <cell r="CK156">
            <v>1500000</v>
          </cell>
        </row>
        <row r="157">
          <cell r="CK157">
            <v>1580000</v>
          </cell>
        </row>
        <row r="158">
          <cell r="CK158">
            <v>17446717.539999999</v>
          </cell>
        </row>
        <row r="159">
          <cell r="CK159">
            <v>0</v>
          </cell>
        </row>
        <row r="160">
          <cell r="CK160">
            <v>0</v>
          </cell>
        </row>
        <row r="161">
          <cell r="CK161">
            <v>1682000</v>
          </cell>
        </row>
        <row r="163">
          <cell r="CK163">
            <v>0</v>
          </cell>
        </row>
        <row r="164">
          <cell r="CK164">
            <v>0</v>
          </cell>
        </row>
        <row r="165">
          <cell r="CK165">
            <v>0</v>
          </cell>
        </row>
        <row r="166">
          <cell r="CK166">
            <v>0</v>
          </cell>
        </row>
        <row r="168">
          <cell r="CK168">
            <v>0</v>
          </cell>
        </row>
        <row r="169">
          <cell r="CK169">
            <v>10550000</v>
          </cell>
        </row>
        <row r="174">
          <cell r="CK174">
            <v>21488209.98</v>
          </cell>
        </row>
        <row r="176">
          <cell r="CK176">
            <v>50000000</v>
          </cell>
        </row>
        <row r="177">
          <cell r="CK177">
            <v>20000000</v>
          </cell>
        </row>
        <row r="179">
          <cell r="CK179">
            <v>48470524.950000003</v>
          </cell>
        </row>
        <row r="180">
          <cell r="CK180">
            <v>48470524.950000003</v>
          </cell>
        </row>
        <row r="181">
          <cell r="CK181">
            <v>9694104.9900000002</v>
          </cell>
        </row>
        <row r="182">
          <cell r="CK182">
            <v>9694104.9900000002</v>
          </cell>
        </row>
        <row r="183">
          <cell r="CK183">
            <v>9694104.9900000002</v>
          </cell>
        </row>
        <row r="184">
          <cell r="CK184">
            <v>9694104.9900000002</v>
          </cell>
        </row>
        <row r="185">
          <cell r="CK185">
            <v>0</v>
          </cell>
        </row>
        <row r="186">
          <cell r="CK186">
            <v>0</v>
          </cell>
        </row>
        <row r="187">
          <cell r="CK187">
            <v>48191585.359999999</v>
          </cell>
        </row>
        <row r="188">
          <cell r="CK188">
            <v>38191585.359999999</v>
          </cell>
        </row>
        <row r="189">
          <cell r="CK189">
            <v>10000000</v>
          </cell>
        </row>
        <row r="193">
          <cell r="CK193">
            <v>2000000</v>
          </cell>
        </row>
        <row r="194">
          <cell r="CK194">
            <v>0</v>
          </cell>
        </row>
        <row r="197">
          <cell r="CH197">
            <v>16100000</v>
          </cell>
        </row>
        <row r="198">
          <cell r="CH198">
            <v>84762560</v>
          </cell>
        </row>
        <row r="202">
          <cell r="CK202">
            <v>70539580</v>
          </cell>
        </row>
        <row r="204">
          <cell r="CK204">
            <v>70539580</v>
          </cell>
        </row>
        <row r="205">
          <cell r="CK205">
            <v>0</v>
          </cell>
        </row>
      </sheetData>
      <sheetData sheetId="11">
        <row r="11">
          <cell r="CJ11">
            <v>167848318.19999999</v>
          </cell>
        </row>
        <row r="12">
          <cell r="CJ12">
            <v>0</v>
          </cell>
        </row>
        <row r="14">
          <cell r="CJ14">
            <v>0</v>
          </cell>
        </row>
        <row r="15">
          <cell r="CJ15">
            <v>0</v>
          </cell>
        </row>
        <row r="16">
          <cell r="CJ16">
            <v>0</v>
          </cell>
        </row>
        <row r="18">
          <cell r="CJ18">
            <v>46259698.799999997</v>
          </cell>
        </row>
        <row r="20">
          <cell r="CJ20">
            <v>10379733</v>
          </cell>
        </row>
        <row r="21">
          <cell r="CJ21">
            <v>51490552.799999997</v>
          </cell>
        </row>
        <row r="22">
          <cell r="CJ22">
            <v>26515964</v>
          </cell>
        </row>
        <row r="23">
          <cell r="CJ23">
            <v>24477024</v>
          </cell>
        </row>
        <row r="25">
          <cell r="CJ25">
            <v>15916227.900000002</v>
          </cell>
        </row>
        <row r="26">
          <cell r="CJ26">
            <v>1038420</v>
          </cell>
        </row>
        <row r="27">
          <cell r="CJ27">
            <v>908617.5</v>
          </cell>
        </row>
        <row r="29">
          <cell r="CJ29">
            <v>29444497</v>
          </cell>
        </row>
        <row r="30">
          <cell r="CJ30">
            <v>1591620</v>
          </cell>
        </row>
        <row r="31">
          <cell r="CJ31">
            <v>4774805</v>
          </cell>
        </row>
        <row r="32">
          <cell r="CJ32">
            <v>15915952</v>
          </cell>
        </row>
        <row r="33">
          <cell r="CJ33">
            <v>1591620</v>
          </cell>
        </row>
        <row r="35">
          <cell r="CJ35">
            <v>17252893</v>
          </cell>
        </row>
        <row r="36">
          <cell r="CJ36">
            <v>9549584</v>
          </cell>
        </row>
        <row r="37">
          <cell r="CJ37">
            <v>4774805</v>
          </cell>
        </row>
        <row r="43">
          <cell r="CJ43">
            <v>0</v>
          </cell>
        </row>
        <row r="44">
          <cell r="CJ44">
            <v>0</v>
          </cell>
        </row>
        <row r="45">
          <cell r="CJ45">
            <v>0</v>
          </cell>
        </row>
        <row r="46">
          <cell r="CJ46">
            <v>0</v>
          </cell>
        </row>
        <row r="48">
          <cell r="CJ48">
            <v>0</v>
          </cell>
        </row>
        <row r="49">
          <cell r="CJ49">
            <v>0</v>
          </cell>
        </row>
        <row r="50">
          <cell r="CJ50">
            <v>0</v>
          </cell>
        </row>
        <row r="51">
          <cell r="CJ51">
            <v>0</v>
          </cell>
        </row>
        <row r="52">
          <cell r="CJ52">
            <v>0</v>
          </cell>
        </row>
        <row r="54">
          <cell r="CJ54">
            <v>10500000</v>
          </cell>
        </row>
        <row r="55">
          <cell r="CJ55">
            <v>325000</v>
          </cell>
        </row>
        <row r="56">
          <cell r="CJ56">
            <v>150000</v>
          </cell>
        </row>
        <row r="57">
          <cell r="CJ57">
            <v>0</v>
          </cell>
        </row>
        <row r="58">
          <cell r="CJ58">
            <v>0</v>
          </cell>
        </row>
        <row r="59">
          <cell r="CJ59">
            <v>0</v>
          </cell>
        </row>
        <row r="60">
          <cell r="CJ60">
            <v>0</v>
          </cell>
        </row>
        <row r="62">
          <cell r="CJ62">
            <v>600000</v>
          </cell>
        </row>
        <row r="63">
          <cell r="CJ63">
            <v>95800000</v>
          </cell>
        </row>
        <row r="64">
          <cell r="CJ64">
            <v>221400000</v>
          </cell>
        </row>
        <row r="65">
          <cell r="CJ65">
            <v>35000000</v>
          </cell>
        </row>
        <row r="66">
          <cell r="CJ66">
            <v>0</v>
          </cell>
        </row>
        <row r="67">
          <cell r="CJ67">
            <v>0</v>
          </cell>
        </row>
        <row r="68">
          <cell r="CJ68">
            <v>0</v>
          </cell>
        </row>
        <row r="69">
          <cell r="CJ69">
            <v>0</v>
          </cell>
        </row>
        <row r="71">
          <cell r="CJ71">
            <v>0</v>
          </cell>
        </row>
        <row r="72">
          <cell r="CJ72">
            <v>0</v>
          </cell>
        </row>
        <row r="73">
          <cell r="CJ73">
            <v>0</v>
          </cell>
        </row>
        <row r="74">
          <cell r="CJ74">
            <v>175230297.47000003</v>
          </cell>
        </row>
        <row r="75">
          <cell r="CJ75">
            <v>0</v>
          </cell>
        </row>
        <row r="77">
          <cell r="CJ77">
            <v>5275000</v>
          </cell>
        </row>
        <row r="78">
          <cell r="CJ78">
            <v>19925000</v>
          </cell>
        </row>
        <row r="79">
          <cell r="CJ79">
            <v>0</v>
          </cell>
        </row>
        <row r="80">
          <cell r="CJ80">
            <v>0</v>
          </cell>
        </row>
        <row r="83">
          <cell r="CJ83">
            <v>0</v>
          </cell>
        </row>
        <row r="84">
          <cell r="CJ84">
            <v>0</v>
          </cell>
        </row>
        <row r="85">
          <cell r="CJ85">
            <v>0</v>
          </cell>
        </row>
        <row r="87">
          <cell r="CJ87">
            <v>43230824.103333332</v>
          </cell>
        </row>
        <row r="88">
          <cell r="CJ88">
            <v>0</v>
          </cell>
        </row>
        <row r="89">
          <cell r="CJ89">
            <v>0</v>
          </cell>
        </row>
        <row r="91">
          <cell r="CJ91">
            <v>0</v>
          </cell>
        </row>
        <row r="92">
          <cell r="CJ92">
            <v>0</v>
          </cell>
        </row>
        <row r="93">
          <cell r="CJ93">
            <v>0</v>
          </cell>
        </row>
        <row r="94">
          <cell r="CJ94">
            <v>0</v>
          </cell>
        </row>
        <row r="95">
          <cell r="CJ95">
            <v>0</v>
          </cell>
        </row>
        <row r="96">
          <cell r="CJ96">
            <v>0</v>
          </cell>
        </row>
        <row r="97">
          <cell r="CJ97">
            <v>0</v>
          </cell>
        </row>
        <row r="98">
          <cell r="CJ98">
            <v>0</v>
          </cell>
        </row>
        <row r="99">
          <cell r="CJ99">
            <v>0</v>
          </cell>
        </row>
        <row r="101">
          <cell r="CJ101">
            <v>0</v>
          </cell>
        </row>
        <row r="102">
          <cell r="CJ102">
            <v>0</v>
          </cell>
        </row>
        <row r="104">
          <cell r="CJ104">
            <v>0</v>
          </cell>
        </row>
        <row r="105">
          <cell r="CJ105">
            <v>0</v>
          </cell>
        </row>
        <row r="106">
          <cell r="CJ106">
            <v>0</v>
          </cell>
        </row>
        <row r="110">
          <cell r="CJ110">
            <v>9762500</v>
          </cell>
        </row>
        <row r="111">
          <cell r="CJ111">
            <v>0</v>
          </cell>
        </row>
        <row r="112">
          <cell r="CJ112">
            <v>0</v>
          </cell>
        </row>
        <row r="113">
          <cell r="CJ113">
            <v>0</v>
          </cell>
        </row>
        <row r="114">
          <cell r="CJ114">
            <v>0</v>
          </cell>
        </row>
        <row r="116">
          <cell r="CJ116">
            <v>0</v>
          </cell>
        </row>
        <row r="117">
          <cell r="CJ117">
            <v>0</v>
          </cell>
        </row>
        <row r="118">
          <cell r="CJ118">
            <v>0</v>
          </cell>
        </row>
        <row r="120">
          <cell r="CJ120">
            <v>0</v>
          </cell>
        </row>
        <row r="121">
          <cell r="CJ121">
            <v>0</v>
          </cell>
        </row>
        <row r="122">
          <cell r="CJ122">
            <v>0</v>
          </cell>
        </row>
        <row r="123">
          <cell r="CJ123">
            <v>450000</v>
          </cell>
        </row>
        <row r="124">
          <cell r="CJ124">
            <v>0</v>
          </cell>
        </row>
        <row r="125">
          <cell r="CJ125">
            <v>0</v>
          </cell>
        </row>
        <row r="126">
          <cell r="CJ126">
            <v>0</v>
          </cell>
        </row>
        <row r="128">
          <cell r="CJ128">
            <v>0</v>
          </cell>
        </row>
        <row r="129">
          <cell r="CJ129">
            <v>0</v>
          </cell>
        </row>
        <row r="130">
          <cell r="CJ130">
            <v>0</v>
          </cell>
        </row>
        <row r="131">
          <cell r="CJ131">
            <v>0</v>
          </cell>
        </row>
        <row r="132">
          <cell r="CJ132">
            <v>0</v>
          </cell>
        </row>
        <row r="133">
          <cell r="CJ133">
            <v>0</v>
          </cell>
        </row>
        <row r="134">
          <cell r="CJ134">
            <v>0</v>
          </cell>
        </row>
        <row r="135">
          <cell r="CJ135">
            <v>0</v>
          </cell>
        </row>
        <row r="137">
          <cell r="CJ137">
            <v>0</v>
          </cell>
        </row>
        <row r="139">
          <cell r="CJ139">
            <v>0</v>
          </cell>
        </row>
        <row r="140">
          <cell r="CJ140">
            <v>0</v>
          </cell>
        </row>
        <row r="141">
          <cell r="CJ141">
            <v>2675000</v>
          </cell>
        </row>
        <row r="142">
          <cell r="CJ142">
            <v>5700000</v>
          </cell>
        </row>
        <row r="143">
          <cell r="CJ143">
            <v>0</v>
          </cell>
        </row>
        <row r="144">
          <cell r="CJ144">
            <v>0</v>
          </cell>
        </row>
        <row r="145">
          <cell r="CJ145">
            <v>0</v>
          </cell>
        </row>
        <row r="146">
          <cell r="CJ146">
            <v>2500000</v>
          </cell>
        </row>
        <row r="150">
          <cell r="CJ150">
            <v>0</v>
          </cell>
        </row>
        <row r="154">
          <cell r="CJ154">
            <v>0</v>
          </cell>
        </row>
        <row r="155">
          <cell r="CJ155">
            <v>107000000</v>
          </cell>
        </row>
        <row r="156">
          <cell r="CJ156">
            <v>13400000</v>
          </cell>
        </row>
        <row r="157">
          <cell r="CJ157">
            <v>3000000</v>
          </cell>
        </row>
        <row r="158">
          <cell r="CJ158">
            <v>24560000</v>
          </cell>
        </row>
        <row r="159">
          <cell r="CJ159">
            <v>0</v>
          </cell>
        </row>
        <row r="160">
          <cell r="CJ160">
            <v>0</v>
          </cell>
        </row>
        <row r="161">
          <cell r="CJ161">
            <v>5900000</v>
          </cell>
        </row>
        <row r="163">
          <cell r="CJ163">
            <v>0</v>
          </cell>
        </row>
        <row r="164">
          <cell r="CJ164">
            <v>0</v>
          </cell>
        </row>
        <row r="165">
          <cell r="CJ165">
            <v>0</v>
          </cell>
        </row>
        <row r="166">
          <cell r="CJ166">
            <v>0</v>
          </cell>
        </row>
        <row r="167">
          <cell r="CJ167">
            <v>0</v>
          </cell>
        </row>
        <row r="168">
          <cell r="CJ168">
            <v>0</v>
          </cell>
        </row>
        <row r="169">
          <cell r="CJ169">
            <v>0</v>
          </cell>
        </row>
        <row r="191">
          <cell r="CJ191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207"/>
  <sheetViews>
    <sheetView topLeftCell="A3" zoomScale="90" zoomScaleNormal="90" zoomScaleSheetLayoutView="100" workbookViewId="0">
      <pane xSplit="2" ySplit="6" topLeftCell="C161" activePane="bottomRight" state="frozen"/>
      <selection activeCell="A3" sqref="A3"/>
      <selection pane="topRight" activeCell="C3" sqref="C3"/>
      <selection pane="bottomLeft" activeCell="A9" sqref="A9"/>
      <selection pane="bottomRight" activeCell="D185" sqref="D185"/>
    </sheetView>
  </sheetViews>
  <sheetFormatPr baseColWidth="10" defaultColWidth="11.5703125" defaultRowHeight="16.5" x14ac:dyDescent="0.25"/>
  <cols>
    <col min="1" max="1" width="10.5703125" style="62" customWidth="1"/>
    <col min="2" max="2" width="45.5703125" style="63" customWidth="1"/>
    <col min="3" max="3" width="19.42578125" style="64" bestFit="1" customWidth="1"/>
    <col min="4" max="4" width="15.85546875" style="64" customWidth="1"/>
    <col min="5" max="5" width="15.5703125" style="64" customWidth="1"/>
    <col min="6" max="6" width="15.5703125" style="65" customWidth="1"/>
    <col min="7" max="247" width="11.5703125" style="62"/>
    <col min="248" max="248" width="10.5703125" style="62" customWidth="1"/>
    <col min="249" max="249" width="45.5703125" style="62" customWidth="1"/>
    <col min="250" max="250" width="19.42578125" style="62" bestFit="1" customWidth="1"/>
    <col min="251" max="251" width="15.85546875" style="62" customWidth="1"/>
    <col min="252" max="253" width="15.5703125" style="62" customWidth="1"/>
    <col min="254" max="254" width="14.85546875" style="62" customWidth="1"/>
    <col min="255" max="255" width="15.42578125" style="62" bestFit="1" customWidth="1"/>
    <col min="256" max="258" width="14.5703125" style="62" customWidth="1"/>
    <col min="259" max="259" width="15.5703125" style="62" bestFit="1" customWidth="1"/>
    <col min="260" max="503" width="11.5703125" style="62"/>
    <col min="504" max="504" width="10.5703125" style="62" customWidth="1"/>
    <col min="505" max="505" width="45.5703125" style="62" customWidth="1"/>
    <col min="506" max="506" width="19.42578125" style="62" bestFit="1" customWidth="1"/>
    <col min="507" max="507" width="15.85546875" style="62" customWidth="1"/>
    <col min="508" max="509" width="15.5703125" style="62" customWidth="1"/>
    <col min="510" max="510" width="14.85546875" style="62" customWidth="1"/>
    <col min="511" max="511" width="15.42578125" style="62" bestFit="1" customWidth="1"/>
    <col min="512" max="514" width="14.5703125" style="62" customWidth="1"/>
    <col min="515" max="515" width="15.5703125" style="62" bestFit="1" customWidth="1"/>
    <col min="516" max="759" width="11.5703125" style="62"/>
    <col min="760" max="760" width="10.5703125" style="62" customWidth="1"/>
    <col min="761" max="761" width="45.5703125" style="62" customWidth="1"/>
    <col min="762" max="762" width="19.42578125" style="62" bestFit="1" customWidth="1"/>
    <col min="763" max="763" width="15.85546875" style="62" customWidth="1"/>
    <col min="764" max="765" width="15.5703125" style="62" customWidth="1"/>
    <col min="766" max="766" width="14.85546875" style="62" customWidth="1"/>
    <col min="767" max="767" width="15.42578125" style="62" bestFit="1" customWidth="1"/>
    <col min="768" max="770" width="14.5703125" style="62" customWidth="1"/>
    <col min="771" max="771" width="15.5703125" style="62" bestFit="1" customWidth="1"/>
    <col min="772" max="1015" width="11.5703125" style="62"/>
    <col min="1016" max="1016" width="10.5703125" style="62" customWidth="1"/>
    <col min="1017" max="1017" width="45.5703125" style="62" customWidth="1"/>
    <col min="1018" max="1018" width="19.42578125" style="62" bestFit="1" customWidth="1"/>
    <col min="1019" max="1019" width="15.85546875" style="62" customWidth="1"/>
    <col min="1020" max="1021" width="15.5703125" style="62" customWidth="1"/>
    <col min="1022" max="1022" width="14.85546875" style="62" customWidth="1"/>
    <col min="1023" max="1023" width="15.42578125" style="62" bestFit="1" customWidth="1"/>
    <col min="1024" max="1026" width="14.5703125" style="62" customWidth="1"/>
    <col min="1027" max="1027" width="15.5703125" style="62" bestFit="1" customWidth="1"/>
    <col min="1028" max="1271" width="11.5703125" style="62"/>
    <col min="1272" max="1272" width="10.5703125" style="62" customWidth="1"/>
    <col min="1273" max="1273" width="45.5703125" style="62" customWidth="1"/>
    <col min="1274" max="1274" width="19.42578125" style="62" bestFit="1" customWidth="1"/>
    <col min="1275" max="1275" width="15.85546875" style="62" customWidth="1"/>
    <col min="1276" max="1277" width="15.5703125" style="62" customWidth="1"/>
    <col min="1278" max="1278" width="14.85546875" style="62" customWidth="1"/>
    <col min="1279" max="1279" width="15.42578125" style="62" bestFit="1" customWidth="1"/>
    <col min="1280" max="1282" width="14.5703125" style="62" customWidth="1"/>
    <col min="1283" max="1283" width="15.5703125" style="62" bestFit="1" customWidth="1"/>
    <col min="1284" max="1527" width="11.5703125" style="62"/>
    <col min="1528" max="1528" width="10.5703125" style="62" customWidth="1"/>
    <col min="1529" max="1529" width="45.5703125" style="62" customWidth="1"/>
    <col min="1530" max="1530" width="19.42578125" style="62" bestFit="1" customWidth="1"/>
    <col min="1531" max="1531" width="15.85546875" style="62" customWidth="1"/>
    <col min="1532" max="1533" width="15.5703125" style="62" customWidth="1"/>
    <col min="1534" max="1534" width="14.85546875" style="62" customWidth="1"/>
    <col min="1535" max="1535" width="15.42578125" style="62" bestFit="1" customWidth="1"/>
    <col min="1536" max="1538" width="14.5703125" style="62" customWidth="1"/>
    <col min="1539" max="1539" width="15.5703125" style="62" bestFit="1" customWidth="1"/>
    <col min="1540" max="1783" width="11.5703125" style="62"/>
    <col min="1784" max="1784" width="10.5703125" style="62" customWidth="1"/>
    <col min="1785" max="1785" width="45.5703125" style="62" customWidth="1"/>
    <col min="1786" max="1786" width="19.42578125" style="62" bestFit="1" customWidth="1"/>
    <col min="1787" max="1787" width="15.85546875" style="62" customWidth="1"/>
    <col min="1788" max="1789" width="15.5703125" style="62" customWidth="1"/>
    <col min="1790" max="1790" width="14.85546875" style="62" customWidth="1"/>
    <col min="1791" max="1791" width="15.42578125" style="62" bestFit="1" customWidth="1"/>
    <col min="1792" max="1794" width="14.5703125" style="62" customWidth="1"/>
    <col min="1795" max="1795" width="15.5703125" style="62" bestFit="1" customWidth="1"/>
    <col min="1796" max="2039" width="11.5703125" style="62"/>
    <col min="2040" max="2040" width="10.5703125" style="62" customWidth="1"/>
    <col min="2041" max="2041" width="45.5703125" style="62" customWidth="1"/>
    <col min="2042" max="2042" width="19.42578125" style="62" bestFit="1" customWidth="1"/>
    <col min="2043" max="2043" width="15.85546875" style="62" customWidth="1"/>
    <col min="2044" max="2045" width="15.5703125" style="62" customWidth="1"/>
    <col min="2046" max="2046" width="14.85546875" style="62" customWidth="1"/>
    <col min="2047" max="2047" width="15.42578125" style="62" bestFit="1" customWidth="1"/>
    <col min="2048" max="2050" width="14.5703125" style="62" customWidth="1"/>
    <col min="2051" max="2051" width="15.5703125" style="62" bestFit="1" customWidth="1"/>
    <col min="2052" max="2295" width="11.5703125" style="62"/>
    <col min="2296" max="2296" width="10.5703125" style="62" customWidth="1"/>
    <col min="2297" max="2297" width="45.5703125" style="62" customWidth="1"/>
    <col min="2298" max="2298" width="19.42578125" style="62" bestFit="1" customWidth="1"/>
    <col min="2299" max="2299" width="15.85546875" style="62" customWidth="1"/>
    <col min="2300" max="2301" width="15.5703125" style="62" customWidth="1"/>
    <col min="2302" max="2302" width="14.85546875" style="62" customWidth="1"/>
    <col min="2303" max="2303" width="15.42578125" style="62" bestFit="1" customWidth="1"/>
    <col min="2304" max="2306" width="14.5703125" style="62" customWidth="1"/>
    <col min="2307" max="2307" width="15.5703125" style="62" bestFit="1" customWidth="1"/>
    <col min="2308" max="2551" width="11.5703125" style="62"/>
    <col min="2552" max="2552" width="10.5703125" style="62" customWidth="1"/>
    <col min="2553" max="2553" width="45.5703125" style="62" customWidth="1"/>
    <col min="2554" max="2554" width="19.42578125" style="62" bestFit="1" customWidth="1"/>
    <col min="2555" max="2555" width="15.85546875" style="62" customWidth="1"/>
    <col min="2556" max="2557" width="15.5703125" style="62" customWidth="1"/>
    <col min="2558" max="2558" width="14.85546875" style="62" customWidth="1"/>
    <col min="2559" max="2559" width="15.42578125" style="62" bestFit="1" customWidth="1"/>
    <col min="2560" max="2562" width="14.5703125" style="62" customWidth="1"/>
    <col min="2563" max="2563" width="15.5703125" style="62" bestFit="1" customWidth="1"/>
    <col min="2564" max="2807" width="11.5703125" style="62"/>
    <col min="2808" max="2808" width="10.5703125" style="62" customWidth="1"/>
    <col min="2809" max="2809" width="45.5703125" style="62" customWidth="1"/>
    <col min="2810" max="2810" width="19.42578125" style="62" bestFit="1" customWidth="1"/>
    <col min="2811" max="2811" width="15.85546875" style="62" customWidth="1"/>
    <col min="2812" max="2813" width="15.5703125" style="62" customWidth="1"/>
    <col min="2814" max="2814" width="14.85546875" style="62" customWidth="1"/>
    <col min="2815" max="2815" width="15.42578125" style="62" bestFit="1" customWidth="1"/>
    <col min="2816" max="2818" width="14.5703125" style="62" customWidth="1"/>
    <col min="2819" max="2819" width="15.5703125" style="62" bestFit="1" customWidth="1"/>
    <col min="2820" max="3063" width="11.5703125" style="62"/>
    <col min="3064" max="3064" width="10.5703125" style="62" customWidth="1"/>
    <col min="3065" max="3065" width="45.5703125" style="62" customWidth="1"/>
    <col min="3066" max="3066" width="19.42578125" style="62" bestFit="1" customWidth="1"/>
    <col min="3067" max="3067" width="15.85546875" style="62" customWidth="1"/>
    <col min="3068" max="3069" width="15.5703125" style="62" customWidth="1"/>
    <col min="3070" max="3070" width="14.85546875" style="62" customWidth="1"/>
    <col min="3071" max="3071" width="15.42578125" style="62" bestFit="1" customWidth="1"/>
    <col min="3072" max="3074" width="14.5703125" style="62" customWidth="1"/>
    <col min="3075" max="3075" width="15.5703125" style="62" bestFit="1" customWidth="1"/>
    <col min="3076" max="3319" width="11.5703125" style="62"/>
    <col min="3320" max="3320" width="10.5703125" style="62" customWidth="1"/>
    <col min="3321" max="3321" width="45.5703125" style="62" customWidth="1"/>
    <col min="3322" max="3322" width="19.42578125" style="62" bestFit="1" customWidth="1"/>
    <col min="3323" max="3323" width="15.85546875" style="62" customWidth="1"/>
    <col min="3324" max="3325" width="15.5703125" style="62" customWidth="1"/>
    <col min="3326" max="3326" width="14.85546875" style="62" customWidth="1"/>
    <col min="3327" max="3327" width="15.42578125" style="62" bestFit="1" customWidth="1"/>
    <col min="3328" max="3330" width="14.5703125" style="62" customWidth="1"/>
    <col min="3331" max="3331" width="15.5703125" style="62" bestFit="1" customWidth="1"/>
    <col min="3332" max="3575" width="11.5703125" style="62"/>
    <col min="3576" max="3576" width="10.5703125" style="62" customWidth="1"/>
    <col min="3577" max="3577" width="45.5703125" style="62" customWidth="1"/>
    <col min="3578" max="3578" width="19.42578125" style="62" bestFit="1" customWidth="1"/>
    <col min="3579" max="3579" width="15.85546875" style="62" customWidth="1"/>
    <col min="3580" max="3581" width="15.5703125" style="62" customWidth="1"/>
    <col min="3582" max="3582" width="14.85546875" style="62" customWidth="1"/>
    <col min="3583" max="3583" width="15.42578125" style="62" bestFit="1" customWidth="1"/>
    <col min="3584" max="3586" width="14.5703125" style="62" customWidth="1"/>
    <col min="3587" max="3587" width="15.5703125" style="62" bestFit="1" customWidth="1"/>
    <col min="3588" max="3831" width="11.5703125" style="62"/>
    <col min="3832" max="3832" width="10.5703125" style="62" customWidth="1"/>
    <col min="3833" max="3833" width="45.5703125" style="62" customWidth="1"/>
    <col min="3834" max="3834" width="19.42578125" style="62" bestFit="1" customWidth="1"/>
    <col min="3835" max="3835" width="15.85546875" style="62" customWidth="1"/>
    <col min="3836" max="3837" width="15.5703125" style="62" customWidth="1"/>
    <col min="3838" max="3838" width="14.85546875" style="62" customWidth="1"/>
    <col min="3839" max="3839" width="15.42578125" style="62" bestFit="1" customWidth="1"/>
    <col min="3840" max="3842" width="14.5703125" style="62" customWidth="1"/>
    <col min="3843" max="3843" width="15.5703125" style="62" bestFit="1" customWidth="1"/>
    <col min="3844" max="4087" width="11.5703125" style="62"/>
    <col min="4088" max="4088" width="10.5703125" style="62" customWidth="1"/>
    <col min="4089" max="4089" width="45.5703125" style="62" customWidth="1"/>
    <col min="4090" max="4090" width="19.42578125" style="62" bestFit="1" customWidth="1"/>
    <col min="4091" max="4091" width="15.85546875" style="62" customWidth="1"/>
    <col min="4092" max="4093" width="15.5703125" style="62" customWidth="1"/>
    <col min="4094" max="4094" width="14.85546875" style="62" customWidth="1"/>
    <col min="4095" max="4095" width="15.42578125" style="62" bestFit="1" customWidth="1"/>
    <col min="4096" max="4098" width="14.5703125" style="62" customWidth="1"/>
    <col min="4099" max="4099" width="15.5703125" style="62" bestFit="1" customWidth="1"/>
    <col min="4100" max="4343" width="11.5703125" style="62"/>
    <col min="4344" max="4344" width="10.5703125" style="62" customWidth="1"/>
    <col min="4345" max="4345" width="45.5703125" style="62" customWidth="1"/>
    <col min="4346" max="4346" width="19.42578125" style="62" bestFit="1" customWidth="1"/>
    <col min="4347" max="4347" width="15.85546875" style="62" customWidth="1"/>
    <col min="4348" max="4349" width="15.5703125" style="62" customWidth="1"/>
    <col min="4350" max="4350" width="14.85546875" style="62" customWidth="1"/>
    <col min="4351" max="4351" width="15.42578125" style="62" bestFit="1" customWidth="1"/>
    <col min="4352" max="4354" width="14.5703125" style="62" customWidth="1"/>
    <col min="4355" max="4355" width="15.5703125" style="62" bestFit="1" customWidth="1"/>
    <col min="4356" max="4599" width="11.5703125" style="62"/>
    <col min="4600" max="4600" width="10.5703125" style="62" customWidth="1"/>
    <col min="4601" max="4601" width="45.5703125" style="62" customWidth="1"/>
    <col min="4602" max="4602" width="19.42578125" style="62" bestFit="1" customWidth="1"/>
    <col min="4603" max="4603" width="15.85546875" style="62" customWidth="1"/>
    <col min="4604" max="4605" width="15.5703125" style="62" customWidth="1"/>
    <col min="4606" max="4606" width="14.85546875" style="62" customWidth="1"/>
    <col min="4607" max="4607" width="15.42578125" style="62" bestFit="1" customWidth="1"/>
    <col min="4608" max="4610" width="14.5703125" style="62" customWidth="1"/>
    <col min="4611" max="4611" width="15.5703125" style="62" bestFit="1" customWidth="1"/>
    <col min="4612" max="4855" width="11.5703125" style="62"/>
    <col min="4856" max="4856" width="10.5703125" style="62" customWidth="1"/>
    <col min="4857" max="4857" width="45.5703125" style="62" customWidth="1"/>
    <col min="4858" max="4858" width="19.42578125" style="62" bestFit="1" customWidth="1"/>
    <col min="4859" max="4859" width="15.85546875" style="62" customWidth="1"/>
    <col min="4860" max="4861" width="15.5703125" style="62" customWidth="1"/>
    <col min="4862" max="4862" width="14.85546875" style="62" customWidth="1"/>
    <col min="4863" max="4863" width="15.42578125" style="62" bestFit="1" customWidth="1"/>
    <col min="4864" max="4866" width="14.5703125" style="62" customWidth="1"/>
    <col min="4867" max="4867" width="15.5703125" style="62" bestFit="1" customWidth="1"/>
    <col min="4868" max="5111" width="11.5703125" style="62"/>
    <col min="5112" max="5112" width="10.5703125" style="62" customWidth="1"/>
    <col min="5113" max="5113" width="45.5703125" style="62" customWidth="1"/>
    <col min="5114" max="5114" width="19.42578125" style="62" bestFit="1" customWidth="1"/>
    <col min="5115" max="5115" width="15.85546875" style="62" customWidth="1"/>
    <col min="5116" max="5117" width="15.5703125" style="62" customWidth="1"/>
    <col min="5118" max="5118" width="14.85546875" style="62" customWidth="1"/>
    <col min="5119" max="5119" width="15.42578125" style="62" bestFit="1" customWidth="1"/>
    <col min="5120" max="5122" width="14.5703125" style="62" customWidth="1"/>
    <col min="5123" max="5123" width="15.5703125" style="62" bestFit="1" customWidth="1"/>
    <col min="5124" max="5367" width="11.5703125" style="62"/>
    <col min="5368" max="5368" width="10.5703125" style="62" customWidth="1"/>
    <col min="5369" max="5369" width="45.5703125" style="62" customWidth="1"/>
    <col min="5370" max="5370" width="19.42578125" style="62" bestFit="1" customWidth="1"/>
    <col min="5371" max="5371" width="15.85546875" style="62" customWidth="1"/>
    <col min="5372" max="5373" width="15.5703125" style="62" customWidth="1"/>
    <col min="5374" max="5374" width="14.85546875" style="62" customWidth="1"/>
    <col min="5375" max="5375" width="15.42578125" style="62" bestFit="1" customWidth="1"/>
    <col min="5376" max="5378" width="14.5703125" style="62" customWidth="1"/>
    <col min="5379" max="5379" width="15.5703125" style="62" bestFit="1" customWidth="1"/>
    <col min="5380" max="5623" width="11.5703125" style="62"/>
    <col min="5624" max="5624" width="10.5703125" style="62" customWidth="1"/>
    <col min="5625" max="5625" width="45.5703125" style="62" customWidth="1"/>
    <col min="5626" max="5626" width="19.42578125" style="62" bestFit="1" customWidth="1"/>
    <col min="5627" max="5627" width="15.85546875" style="62" customWidth="1"/>
    <col min="5628" max="5629" width="15.5703125" style="62" customWidth="1"/>
    <col min="5630" max="5630" width="14.85546875" style="62" customWidth="1"/>
    <col min="5631" max="5631" width="15.42578125" style="62" bestFit="1" customWidth="1"/>
    <col min="5632" max="5634" width="14.5703125" style="62" customWidth="1"/>
    <col min="5635" max="5635" width="15.5703125" style="62" bestFit="1" customWidth="1"/>
    <col min="5636" max="5879" width="11.5703125" style="62"/>
    <col min="5880" max="5880" width="10.5703125" style="62" customWidth="1"/>
    <col min="5881" max="5881" width="45.5703125" style="62" customWidth="1"/>
    <col min="5882" max="5882" width="19.42578125" style="62" bestFit="1" customWidth="1"/>
    <col min="5883" max="5883" width="15.85546875" style="62" customWidth="1"/>
    <col min="5884" max="5885" width="15.5703125" style="62" customWidth="1"/>
    <col min="5886" max="5886" width="14.85546875" style="62" customWidth="1"/>
    <col min="5887" max="5887" width="15.42578125" style="62" bestFit="1" customWidth="1"/>
    <col min="5888" max="5890" width="14.5703125" style="62" customWidth="1"/>
    <col min="5891" max="5891" width="15.5703125" style="62" bestFit="1" customWidth="1"/>
    <col min="5892" max="6135" width="11.5703125" style="62"/>
    <col min="6136" max="6136" width="10.5703125" style="62" customWidth="1"/>
    <col min="6137" max="6137" width="45.5703125" style="62" customWidth="1"/>
    <col min="6138" max="6138" width="19.42578125" style="62" bestFit="1" customWidth="1"/>
    <col min="6139" max="6139" width="15.85546875" style="62" customWidth="1"/>
    <col min="6140" max="6141" width="15.5703125" style="62" customWidth="1"/>
    <col min="6142" max="6142" width="14.85546875" style="62" customWidth="1"/>
    <col min="6143" max="6143" width="15.42578125" style="62" bestFit="1" customWidth="1"/>
    <col min="6144" max="6146" width="14.5703125" style="62" customWidth="1"/>
    <col min="6147" max="6147" width="15.5703125" style="62" bestFit="1" customWidth="1"/>
    <col min="6148" max="6391" width="11.5703125" style="62"/>
    <col min="6392" max="6392" width="10.5703125" style="62" customWidth="1"/>
    <col min="6393" max="6393" width="45.5703125" style="62" customWidth="1"/>
    <col min="6394" max="6394" width="19.42578125" style="62" bestFit="1" customWidth="1"/>
    <col min="6395" max="6395" width="15.85546875" style="62" customWidth="1"/>
    <col min="6396" max="6397" width="15.5703125" style="62" customWidth="1"/>
    <col min="6398" max="6398" width="14.85546875" style="62" customWidth="1"/>
    <col min="6399" max="6399" width="15.42578125" style="62" bestFit="1" customWidth="1"/>
    <col min="6400" max="6402" width="14.5703125" style="62" customWidth="1"/>
    <col min="6403" max="6403" width="15.5703125" style="62" bestFit="1" customWidth="1"/>
    <col min="6404" max="6647" width="11.5703125" style="62"/>
    <col min="6648" max="6648" width="10.5703125" style="62" customWidth="1"/>
    <col min="6649" max="6649" width="45.5703125" style="62" customWidth="1"/>
    <col min="6650" max="6650" width="19.42578125" style="62" bestFit="1" customWidth="1"/>
    <col min="6651" max="6651" width="15.85546875" style="62" customWidth="1"/>
    <col min="6652" max="6653" width="15.5703125" style="62" customWidth="1"/>
    <col min="6654" max="6654" width="14.85546875" style="62" customWidth="1"/>
    <col min="6655" max="6655" width="15.42578125" style="62" bestFit="1" customWidth="1"/>
    <col min="6656" max="6658" width="14.5703125" style="62" customWidth="1"/>
    <col min="6659" max="6659" width="15.5703125" style="62" bestFit="1" customWidth="1"/>
    <col min="6660" max="6903" width="11.5703125" style="62"/>
    <col min="6904" max="6904" width="10.5703125" style="62" customWidth="1"/>
    <col min="6905" max="6905" width="45.5703125" style="62" customWidth="1"/>
    <col min="6906" max="6906" width="19.42578125" style="62" bestFit="1" customWidth="1"/>
    <col min="6907" max="6907" width="15.85546875" style="62" customWidth="1"/>
    <col min="6908" max="6909" width="15.5703125" style="62" customWidth="1"/>
    <col min="6910" max="6910" width="14.85546875" style="62" customWidth="1"/>
    <col min="6911" max="6911" width="15.42578125" style="62" bestFit="1" customWidth="1"/>
    <col min="6912" max="6914" width="14.5703125" style="62" customWidth="1"/>
    <col min="6915" max="6915" width="15.5703125" style="62" bestFit="1" customWidth="1"/>
    <col min="6916" max="7159" width="11.5703125" style="62"/>
    <col min="7160" max="7160" width="10.5703125" style="62" customWidth="1"/>
    <col min="7161" max="7161" width="45.5703125" style="62" customWidth="1"/>
    <col min="7162" max="7162" width="19.42578125" style="62" bestFit="1" customWidth="1"/>
    <col min="7163" max="7163" width="15.85546875" style="62" customWidth="1"/>
    <col min="7164" max="7165" width="15.5703125" style="62" customWidth="1"/>
    <col min="7166" max="7166" width="14.85546875" style="62" customWidth="1"/>
    <col min="7167" max="7167" width="15.42578125" style="62" bestFit="1" customWidth="1"/>
    <col min="7168" max="7170" width="14.5703125" style="62" customWidth="1"/>
    <col min="7171" max="7171" width="15.5703125" style="62" bestFit="1" customWidth="1"/>
    <col min="7172" max="7415" width="11.5703125" style="62"/>
    <col min="7416" max="7416" width="10.5703125" style="62" customWidth="1"/>
    <col min="7417" max="7417" width="45.5703125" style="62" customWidth="1"/>
    <col min="7418" max="7418" width="19.42578125" style="62" bestFit="1" customWidth="1"/>
    <col min="7419" max="7419" width="15.85546875" style="62" customWidth="1"/>
    <col min="7420" max="7421" width="15.5703125" style="62" customWidth="1"/>
    <col min="7422" max="7422" width="14.85546875" style="62" customWidth="1"/>
    <col min="7423" max="7423" width="15.42578125" style="62" bestFit="1" customWidth="1"/>
    <col min="7424" max="7426" width="14.5703125" style="62" customWidth="1"/>
    <col min="7427" max="7427" width="15.5703125" style="62" bestFit="1" customWidth="1"/>
    <col min="7428" max="7671" width="11.5703125" style="62"/>
    <col min="7672" max="7672" width="10.5703125" style="62" customWidth="1"/>
    <col min="7673" max="7673" width="45.5703125" style="62" customWidth="1"/>
    <col min="7674" max="7674" width="19.42578125" style="62" bestFit="1" customWidth="1"/>
    <col min="7675" max="7675" width="15.85546875" style="62" customWidth="1"/>
    <col min="7676" max="7677" width="15.5703125" style="62" customWidth="1"/>
    <col min="7678" max="7678" width="14.85546875" style="62" customWidth="1"/>
    <col min="7679" max="7679" width="15.42578125" style="62" bestFit="1" customWidth="1"/>
    <col min="7680" max="7682" width="14.5703125" style="62" customWidth="1"/>
    <col min="7683" max="7683" width="15.5703125" style="62" bestFit="1" customWidth="1"/>
    <col min="7684" max="7927" width="11.5703125" style="62"/>
    <col min="7928" max="7928" width="10.5703125" style="62" customWidth="1"/>
    <col min="7929" max="7929" width="45.5703125" style="62" customWidth="1"/>
    <col min="7930" max="7930" width="19.42578125" style="62" bestFit="1" customWidth="1"/>
    <col min="7931" max="7931" width="15.85546875" style="62" customWidth="1"/>
    <col min="7932" max="7933" width="15.5703125" style="62" customWidth="1"/>
    <col min="7934" max="7934" width="14.85546875" style="62" customWidth="1"/>
    <col min="7935" max="7935" width="15.42578125" style="62" bestFit="1" customWidth="1"/>
    <col min="7936" max="7938" width="14.5703125" style="62" customWidth="1"/>
    <col min="7939" max="7939" width="15.5703125" style="62" bestFit="1" customWidth="1"/>
    <col min="7940" max="8183" width="11.5703125" style="62"/>
    <col min="8184" max="8184" width="10.5703125" style="62" customWidth="1"/>
    <col min="8185" max="8185" width="45.5703125" style="62" customWidth="1"/>
    <col min="8186" max="8186" width="19.42578125" style="62" bestFit="1" customWidth="1"/>
    <col min="8187" max="8187" width="15.85546875" style="62" customWidth="1"/>
    <col min="8188" max="8189" width="15.5703125" style="62" customWidth="1"/>
    <col min="8190" max="8190" width="14.85546875" style="62" customWidth="1"/>
    <col min="8191" max="8191" width="15.42578125" style="62" bestFit="1" customWidth="1"/>
    <col min="8192" max="8194" width="14.5703125" style="62" customWidth="1"/>
    <col min="8195" max="8195" width="15.5703125" style="62" bestFit="1" customWidth="1"/>
    <col min="8196" max="8439" width="11.5703125" style="62"/>
    <col min="8440" max="8440" width="10.5703125" style="62" customWidth="1"/>
    <col min="8441" max="8441" width="45.5703125" style="62" customWidth="1"/>
    <col min="8442" max="8442" width="19.42578125" style="62" bestFit="1" customWidth="1"/>
    <col min="8443" max="8443" width="15.85546875" style="62" customWidth="1"/>
    <col min="8444" max="8445" width="15.5703125" style="62" customWidth="1"/>
    <col min="8446" max="8446" width="14.85546875" style="62" customWidth="1"/>
    <col min="8447" max="8447" width="15.42578125" style="62" bestFit="1" customWidth="1"/>
    <col min="8448" max="8450" width="14.5703125" style="62" customWidth="1"/>
    <col min="8451" max="8451" width="15.5703125" style="62" bestFit="1" customWidth="1"/>
    <col min="8452" max="8695" width="11.5703125" style="62"/>
    <col min="8696" max="8696" width="10.5703125" style="62" customWidth="1"/>
    <col min="8697" max="8697" width="45.5703125" style="62" customWidth="1"/>
    <col min="8698" max="8698" width="19.42578125" style="62" bestFit="1" customWidth="1"/>
    <col min="8699" max="8699" width="15.85546875" style="62" customWidth="1"/>
    <col min="8700" max="8701" width="15.5703125" style="62" customWidth="1"/>
    <col min="8702" max="8702" width="14.85546875" style="62" customWidth="1"/>
    <col min="8703" max="8703" width="15.42578125" style="62" bestFit="1" customWidth="1"/>
    <col min="8704" max="8706" width="14.5703125" style="62" customWidth="1"/>
    <col min="8707" max="8707" width="15.5703125" style="62" bestFit="1" customWidth="1"/>
    <col min="8708" max="8951" width="11.5703125" style="62"/>
    <col min="8952" max="8952" width="10.5703125" style="62" customWidth="1"/>
    <col min="8953" max="8953" width="45.5703125" style="62" customWidth="1"/>
    <col min="8954" max="8954" width="19.42578125" style="62" bestFit="1" customWidth="1"/>
    <col min="8955" max="8955" width="15.85546875" style="62" customWidth="1"/>
    <col min="8956" max="8957" width="15.5703125" style="62" customWidth="1"/>
    <col min="8958" max="8958" width="14.85546875" style="62" customWidth="1"/>
    <col min="8959" max="8959" width="15.42578125" style="62" bestFit="1" customWidth="1"/>
    <col min="8960" max="8962" width="14.5703125" style="62" customWidth="1"/>
    <col min="8963" max="8963" width="15.5703125" style="62" bestFit="1" customWidth="1"/>
    <col min="8964" max="9207" width="11.5703125" style="62"/>
    <col min="9208" max="9208" width="10.5703125" style="62" customWidth="1"/>
    <col min="9209" max="9209" width="45.5703125" style="62" customWidth="1"/>
    <col min="9210" max="9210" width="19.42578125" style="62" bestFit="1" customWidth="1"/>
    <col min="9211" max="9211" width="15.85546875" style="62" customWidth="1"/>
    <col min="9212" max="9213" width="15.5703125" style="62" customWidth="1"/>
    <col min="9214" max="9214" width="14.85546875" style="62" customWidth="1"/>
    <col min="9215" max="9215" width="15.42578125" style="62" bestFit="1" customWidth="1"/>
    <col min="9216" max="9218" width="14.5703125" style="62" customWidth="1"/>
    <col min="9219" max="9219" width="15.5703125" style="62" bestFit="1" customWidth="1"/>
    <col min="9220" max="9463" width="11.5703125" style="62"/>
    <col min="9464" max="9464" width="10.5703125" style="62" customWidth="1"/>
    <col min="9465" max="9465" width="45.5703125" style="62" customWidth="1"/>
    <col min="9466" max="9466" width="19.42578125" style="62" bestFit="1" customWidth="1"/>
    <col min="9467" max="9467" width="15.85546875" style="62" customWidth="1"/>
    <col min="9468" max="9469" width="15.5703125" style="62" customWidth="1"/>
    <col min="9470" max="9470" width="14.85546875" style="62" customWidth="1"/>
    <col min="9471" max="9471" width="15.42578125" style="62" bestFit="1" customWidth="1"/>
    <col min="9472" max="9474" width="14.5703125" style="62" customWidth="1"/>
    <col min="9475" max="9475" width="15.5703125" style="62" bestFit="1" customWidth="1"/>
    <col min="9476" max="9719" width="11.5703125" style="62"/>
    <col min="9720" max="9720" width="10.5703125" style="62" customWidth="1"/>
    <col min="9721" max="9721" width="45.5703125" style="62" customWidth="1"/>
    <col min="9722" max="9722" width="19.42578125" style="62" bestFit="1" customWidth="1"/>
    <col min="9723" max="9723" width="15.85546875" style="62" customWidth="1"/>
    <col min="9724" max="9725" width="15.5703125" style="62" customWidth="1"/>
    <col min="9726" max="9726" width="14.85546875" style="62" customWidth="1"/>
    <col min="9727" max="9727" width="15.42578125" style="62" bestFit="1" customWidth="1"/>
    <col min="9728" max="9730" width="14.5703125" style="62" customWidth="1"/>
    <col min="9731" max="9731" width="15.5703125" style="62" bestFit="1" customWidth="1"/>
    <col min="9732" max="9975" width="11.5703125" style="62"/>
    <col min="9976" max="9976" width="10.5703125" style="62" customWidth="1"/>
    <col min="9977" max="9977" width="45.5703125" style="62" customWidth="1"/>
    <col min="9978" max="9978" width="19.42578125" style="62" bestFit="1" customWidth="1"/>
    <col min="9979" max="9979" width="15.85546875" style="62" customWidth="1"/>
    <col min="9980" max="9981" width="15.5703125" style="62" customWidth="1"/>
    <col min="9982" max="9982" width="14.85546875" style="62" customWidth="1"/>
    <col min="9983" max="9983" width="15.42578125" style="62" bestFit="1" customWidth="1"/>
    <col min="9984" max="9986" width="14.5703125" style="62" customWidth="1"/>
    <col min="9987" max="9987" width="15.5703125" style="62" bestFit="1" customWidth="1"/>
    <col min="9988" max="10231" width="11.5703125" style="62"/>
    <col min="10232" max="10232" width="10.5703125" style="62" customWidth="1"/>
    <col min="10233" max="10233" width="45.5703125" style="62" customWidth="1"/>
    <col min="10234" max="10234" width="19.42578125" style="62" bestFit="1" customWidth="1"/>
    <col min="10235" max="10235" width="15.85546875" style="62" customWidth="1"/>
    <col min="10236" max="10237" width="15.5703125" style="62" customWidth="1"/>
    <col min="10238" max="10238" width="14.85546875" style="62" customWidth="1"/>
    <col min="10239" max="10239" width="15.42578125" style="62" bestFit="1" customWidth="1"/>
    <col min="10240" max="10242" width="14.5703125" style="62" customWidth="1"/>
    <col min="10243" max="10243" width="15.5703125" style="62" bestFit="1" customWidth="1"/>
    <col min="10244" max="10487" width="11.5703125" style="62"/>
    <col min="10488" max="10488" width="10.5703125" style="62" customWidth="1"/>
    <col min="10489" max="10489" width="45.5703125" style="62" customWidth="1"/>
    <col min="10490" max="10490" width="19.42578125" style="62" bestFit="1" customWidth="1"/>
    <col min="10491" max="10491" width="15.85546875" style="62" customWidth="1"/>
    <col min="10492" max="10493" width="15.5703125" style="62" customWidth="1"/>
    <col min="10494" max="10494" width="14.85546875" style="62" customWidth="1"/>
    <col min="10495" max="10495" width="15.42578125" style="62" bestFit="1" customWidth="1"/>
    <col min="10496" max="10498" width="14.5703125" style="62" customWidth="1"/>
    <col min="10499" max="10499" width="15.5703125" style="62" bestFit="1" customWidth="1"/>
    <col min="10500" max="10743" width="11.5703125" style="62"/>
    <col min="10744" max="10744" width="10.5703125" style="62" customWidth="1"/>
    <col min="10745" max="10745" width="45.5703125" style="62" customWidth="1"/>
    <col min="10746" max="10746" width="19.42578125" style="62" bestFit="1" customWidth="1"/>
    <col min="10747" max="10747" width="15.85546875" style="62" customWidth="1"/>
    <col min="10748" max="10749" width="15.5703125" style="62" customWidth="1"/>
    <col min="10750" max="10750" width="14.85546875" style="62" customWidth="1"/>
    <col min="10751" max="10751" width="15.42578125" style="62" bestFit="1" customWidth="1"/>
    <col min="10752" max="10754" width="14.5703125" style="62" customWidth="1"/>
    <col min="10755" max="10755" width="15.5703125" style="62" bestFit="1" customWidth="1"/>
    <col min="10756" max="10999" width="11.5703125" style="62"/>
    <col min="11000" max="11000" width="10.5703125" style="62" customWidth="1"/>
    <col min="11001" max="11001" width="45.5703125" style="62" customWidth="1"/>
    <col min="11002" max="11002" width="19.42578125" style="62" bestFit="1" customWidth="1"/>
    <col min="11003" max="11003" width="15.85546875" style="62" customWidth="1"/>
    <col min="11004" max="11005" width="15.5703125" style="62" customWidth="1"/>
    <col min="11006" max="11006" width="14.85546875" style="62" customWidth="1"/>
    <col min="11007" max="11007" width="15.42578125" style="62" bestFit="1" customWidth="1"/>
    <col min="11008" max="11010" width="14.5703125" style="62" customWidth="1"/>
    <col min="11011" max="11011" width="15.5703125" style="62" bestFit="1" customWidth="1"/>
    <col min="11012" max="11255" width="11.5703125" style="62"/>
    <col min="11256" max="11256" width="10.5703125" style="62" customWidth="1"/>
    <col min="11257" max="11257" width="45.5703125" style="62" customWidth="1"/>
    <col min="11258" max="11258" width="19.42578125" style="62" bestFit="1" customWidth="1"/>
    <col min="11259" max="11259" width="15.85546875" style="62" customWidth="1"/>
    <col min="11260" max="11261" width="15.5703125" style="62" customWidth="1"/>
    <col min="11262" max="11262" width="14.85546875" style="62" customWidth="1"/>
    <col min="11263" max="11263" width="15.42578125" style="62" bestFit="1" customWidth="1"/>
    <col min="11264" max="11266" width="14.5703125" style="62" customWidth="1"/>
    <col min="11267" max="11267" width="15.5703125" style="62" bestFit="1" customWidth="1"/>
    <col min="11268" max="11511" width="11.5703125" style="62"/>
    <col min="11512" max="11512" width="10.5703125" style="62" customWidth="1"/>
    <col min="11513" max="11513" width="45.5703125" style="62" customWidth="1"/>
    <col min="11514" max="11514" width="19.42578125" style="62" bestFit="1" customWidth="1"/>
    <col min="11515" max="11515" width="15.85546875" style="62" customWidth="1"/>
    <col min="11516" max="11517" width="15.5703125" style="62" customWidth="1"/>
    <col min="11518" max="11518" width="14.85546875" style="62" customWidth="1"/>
    <col min="11519" max="11519" width="15.42578125" style="62" bestFit="1" customWidth="1"/>
    <col min="11520" max="11522" width="14.5703125" style="62" customWidth="1"/>
    <col min="11523" max="11523" width="15.5703125" style="62" bestFit="1" customWidth="1"/>
    <col min="11524" max="11767" width="11.5703125" style="62"/>
    <col min="11768" max="11768" width="10.5703125" style="62" customWidth="1"/>
    <col min="11769" max="11769" width="45.5703125" style="62" customWidth="1"/>
    <col min="11770" max="11770" width="19.42578125" style="62" bestFit="1" customWidth="1"/>
    <col min="11771" max="11771" width="15.85546875" style="62" customWidth="1"/>
    <col min="11772" max="11773" width="15.5703125" style="62" customWidth="1"/>
    <col min="11774" max="11774" width="14.85546875" style="62" customWidth="1"/>
    <col min="11775" max="11775" width="15.42578125" style="62" bestFit="1" customWidth="1"/>
    <col min="11776" max="11778" width="14.5703125" style="62" customWidth="1"/>
    <col min="11779" max="11779" width="15.5703125" style="62" bestFit="1" customWidth="1"/>
    <col min="11780" max="12023" width="11.5703125" style="62"/>
    <col min="12024" max="12024" width="10.5703125" style="62" customWidth="1"/>
    <col min="12025" max="12025" width="45.5703125" style="62" customWidth="1"/>
    <col min="12026" max="12026" width="19.42578125" style="62" bestFit="1" customWidth="1"/>
    <col min="12027" max="12027" width="15.85546875" style="62" customWidth="1"/>
    <col min="12028" max="12029" width="15.5703125" style="62" customWidth="1"/>
    <col min="12030" max="12030" width="14.85546875" style="62" customWidth="1"/>
    <col min="12031" max="12031" width="15.42578125" style="62" bestFit="1" customWidth="1"/>
    <col min="12032" max="12034" width="14.5703125" style="62" customWidth="1"/>
    <col min="12035" max="12035" width="15.5703125" style="62" bestFit="1" customWidth="1"/>
    <col min="12036" max="12279" width="11.5703125" style="62"/>
    <col min="12280" max="12280" width="10.5703125" style="62" customWidth="1"/>
    <col min="12281" max="12281" width="45.5703125" style="62" customWidth="1"/>
    <col min="12282" max="12282" width="19.42578125" style="62" bestFit="1" customWidth="1"/>
    <col min="12283" max="12283" width="15.85546875" style="62" customWidth="1"/>
    <col min="12284" max="12285" width="15.5703125" style="62" customWidth="1"/>
    <col min="12286" max="12286" width="14.85546875" style="62" customWidth="1"/>
    <col min="12287" max="12287" width="15.42578125" style="62" bestFit="1" customWidth="1"/>
    <col min="12288" max="12290" width="14.5703125" style="62" customWidth="1"/>
    <col min="12291" max="12291" width="15.5703125" style="62" bestFit="1" customWidth="1"/>
    <col min="12292" max="12535" width="11.5703125" style="62"/>
    <col min="12536" max="12536" width="10.5703125" style="62" customWidth="1"/>
    <col min="12537" max="12537" width="45.5703125" style="62" customWidth="1"/>
    <col min="12538" max="12538" width="19.42578125" style="62" bestFit="1" customWidth="1"/>
    <col min="12539" max="12539" width="15.85546875" style="62" customWidth="1"/>
    <col min="12540" max="12541" width="15.5703125" style="62" customWidth="1"/>
    <col min="12542" max="12542" width="14.85546875" style="62" customWidth="1"/>
    <col min="12543" max="12543" width="15.42578125" style="62" bestFit="1" customWidth="1"/>
    <col min="12544" max="12546" width="14.5703125" style="62" customWidth="1"/>
    <col min="12547" max="12547" width="15.5703125" style="62" bestFit="1" customWidth="1"/>
    <col min="12548" max="12791" width="11.5703125" style="62"/>
    <col min="12792" max="12792" width="10.5703125" style="62" customWidth="1"/>
    <col min="12793" max="12793" width="45.5703125" style="62" customWidth="1"/>
    <col min="12794" max="12794" width="19.42578125" style="62" bestFit="1" customWidth="1"/>
    <col min="12795" max="12795" width="15.85546875" style="62" customWidth="1"/>
    <col min="12796" max="12797" width="15.5703125" style="62" customWidth="1"/>
    <col min="12798" max="12798" width="14.85546875" style="62" customWidth="1"/>
    <col min="12799" max="12799" width="15.42578125" style="62" bestFit="1" customWidth="1"/>
    <col min="12800" max="12802" width="14.5703125" style="62" customWidth="1"/>
    <col min="12803" max="12803" width="15.5703125" style="62" bestFit="1" customWidth="1"/>
    <col min="12804" max="13047" width="11.5703125" style="62"/>
    <col min="13048" max="13048" width="10.5703125" style="62" customWidth="1"/>
    <col min="13049" max="13049" width="45.5703125" style="62" customWidth="1"/>
    <col min="13050" max="13050" width="19.42578125" style="62" bestFit="1" customWidth="1"/>
    <col min="13051" max="13051" width="15.85546875" style="62" customWidth="1"/>
    <col min="13052" max="13053" width="15.5703125" style="62" customWidth="1"/>
    <col min="13054" max="13054" width="14.85546875" style="62" customWidth="1"/>
    <col min="13055" max="13055" width="15.42578125" style="62" bestFit="1" customWidth="1"/>
    <col min="13056" max="13058" width="14.5703125" style="62" customWidth="1"/>
    <col min="13059" max="13059" width="15.5703125" style="62" bestFit="1" customWidth="1"/>
    <col min="13060" max="13303" width="11.5703125" style="62"/>
    <col min="13304" max="13304" width="10.5703125" style="62" customWidth="1"/>
    <col min="13305" max="13305" width="45.5703125" style="62" customWidth="1"/>
    <col min="13306" max="13306" width="19.42578125" style="62" bestFit="1" customWidth="1"/>
    <col min="13307" max="13307" width="15.85546875" style="62" customWidth="1"/>
    <col min="13308" max="13309" width="15.5703125" style="62" customWidth="1"/>
    <col min="13310" max="13310" width="14.85546875" style="62" customWidth="1"/>
    <col min="13311" max="13311" width="15.42578125" style="62" bestFit="1" customWidth="1"/>
    <col min="13312" max="13314" width="14.5703125" style="62" customWidth="1"/>
    <col min="13315" max="13315" width="15.5703125" style="62" bestFit="1" customWidth="1"/>
    <col min="13316" max="13559" width="11.5703125" style="62"/>
    <col min="13560" max="13560" width="10.5703125" style="62" customWidth="1"/>
    <col min="13561" max="13561" width="45.5703125" style="62" customWidth="1"/>
    <col min="13562" max="13562" width="19.42578125" style="62" bestFit="1" customWidth="1"/>
    <col min="13563" max="13563" width="15.85546875" style="62" customWidth="1"/>
    <col min="13564" max="13565" width="15.5703125" style="62" customWidth="1"/>
    <col min="13566" max="13566" width="14.85546875" style="62" customWidth="1"/>
    <col min="13567" max="13567" width="15.42578125" style="62" bestFit="1" customWidth="1"/>
    <col min="13568" max="13570" width="14.5703125" style="62" customWidth="1"/>
    <col min="13571" max="13571" width="15.5703125" style="62" bestFit="1" customWidth="1"/>
    <col min="13572" max="13815" width="11.5703125" style="62"/>
    <col min="13816" max="13816" width="10.5703125" style="62" customWidth="1"/>
    <col min="13817" max="13817" width="45.5703125" style="62" customWidth="1"/>
    <col min="13818" max="13818" width="19.42578125" style="62" bestFit="1" customWidth="1"/>
    <col min="13819" max="13819" width="15.85546875" style="62" customWidth="1"/>
    <col min="13820" max="13821" width="15.5703125" style="62" customWidth="1"/>
    <col min="13822" max="13822" width="14.85546875" style="62" customWidth="1"/>
    <col min="13823" max="13823" width="15.42578125" style="62" bestFit="1" customWidth="1"/>
    <col min="13824" max="13826" width="14.5703125" style="62" customWidth="1"/>
    <col min="13827" max="13827" width="15.5703125" style="62" bestFit="1" customWidth="1"/>
    <col min="13828" max="14071" width="11.5703125" style="62"/>
    <col min="14072" max="14072" width="10.5703125" style="62" customWidth="1"/>
    <col min="14073" max="14073" width="45.5703125" style="62" customWidth="1"/>
    <col min="14074" max="14074" width="19.42578125" style="62" bestFit="1" customWidth="1"/>
    <col min="14075" max="14075" width="15.85546875" style="62" customWidth="1"/>
    <col min="14076" max="14077" width="15.5703125" style="62" customWidth="1"/>
    <col min="14078" max="14078" width="14.85546875" style="62" customWidth="1"/>
    <col min="14079" max="14079" width="15.42578125" style="62" bestFit="1" customWidth="1"/>
    <col min="14080" max="14082" width="14.5703125" style="62" customWidth="1"/>
    <col min="14083" max="14083" width="15.5703125" style="62" bestFit="1" customWidth="1"/>
    <col min="14084" max="14327" width="11.5703125" style="62"/>
    <col min="14328" max="14328" width="10.5703125" style="62" customWidth="1"/>
    <col min="14329" max="14329" width="45.5703125" style="62" customWidth="1"/>
    <col min="14330" max="14330" width="19.42578125" style="62" bestFit="1" customWidth="1"/>
    <col min="14331" max="14331" width="15.85546875" style="62" customWidth="1"/>
    <col min="14332" max="14333" width="15.5703125" style="62" customWidth="1"/>
    <col min="14334" max="14334" width="14.85546875" style="62" customWidth="1"/>
    <col min="14335" max="14335" width="15.42578125" style="62" bestFit="1" customWidth="1"/>
    <col min="14336" max="14338" width="14.5703125" style="62" customWidth="1"/>
    <col min="14339" max="14339" width="15.5703125" style="62" bestFit="1" customWidth="1"/>
    <col min="14340" max="14583" width="11.5703125" style="62"/>
    <col min="14584" max="14584" width="10.5703125" style="62" customWidth="1"/>
    <col min="14585" max="14585" width="45.5703125" style="62" customWidth="1"/>
    <col min="14586" max="14586" width="19.42578125" style="62" bestFit="1" customWidth="1"/>
    <col min="14587" max="14587" width="15.85546875" style="62" customWidth="1"/>
    <col min="14588" max="14589" width="15.5703125" style="62" customWidth="1"/>
    <col min="14590" max="14590" width="14.85546875" style="62" customWidth="1"/>
    <col min="14591" max="14591" width="15.42578125" style="62" bestFit="1" customWidth="1"/>
    <col min="14592" max="14594" width="14.5703125" style="62" customWidth="1"/>
    <col min="14595" max="14595" width="15.5703125" style="62" bestFit="1" customWidth="1"/>
    <col min="14596" max="14839" width="11.5703125" style="62"/>
    <col min="14840" max="14840" width="10.5703125" style="62" customWidth="1"/>
    <col min="14841" max="14841" width="45.5703125" style="62" customWidth="1"/>
    <col min="14842" max="14842" width="19.42578125" style="62" bestFit="1" customWidth="1"/>
    <col min="14843" max="14843" width="15.85546875" style="62" customWidth="1"/>
    <col min="14844" max="14845" width="15.5703125" style="62" customWidth="1"/>
    <col min="14846" max="14846" width="14.85546875" style="62" customWidth="1"/>
    <col min="14847" max="14847" width="15.42578125" style="62" bestFit="1" customWidth="1"/>
    <col min="14848" max="14850" width="14.5703125" style="62" customWidth="1"/>
    <col min="14851" max="14851" width="15.5703125" style="62" bestFit="1" customWidth="1"/>
    <col min="14852" max="15095" width="11.5703125" style="62"/>
    <col min="15096" max="15096" width="10.5703125" style="62" customWidth="1"/>
    <col min="15097" max="15097" width="45.5703125" style="62" customWidth="1"/>
    <col min="15098" max="15098" width="19.42578125" style="62" bestFit="1" customWidth="1"/>
    <col min="15099" max="15099" width="15.85546875" style="62" customWidth="1"/>
    <col min="15100" max="15101" width="15.5703125" style="62" customWidth="1"/>
    <col min="15102" max="15102" width="14.85546875" style="62" customWidth="1"/>
    <col min="15103" max="15103" width="15.42578125" style="62" bestFit="1" customWidth="1"/>
    <col min="15104" max="15106" width="14.5703125" style="62" customWidth="1"/>
    <col min="15107" max="15107" width="15.5703125" style="62" bestFit="1" customWidth="1"/>
    <col min="15108" max="15351" width="11.5703125" style="62"/>
    <col min="15352" max="15352" width="10.5703125" style="62" customWidth="1"/>
    <col min="15353" max="15353" width="45.5703125" style="62" customWidth="1"/>
    <col min="15354" max="15354" width="19.42578125" style="62" bestFit="1" customWidth="1"/>
    <col min="15355" max="15355" width="15.85546875" style="62" customWidth="1"/>
    <col min="15356" max="15357" width="15.5703125" style="62" customWidth="1"/>
    <col min="15358" max="15358" width="14.85546875" style="62" customWidth="1"/>
    <col min="15359" max="15359" width="15.42578125" style="62" bestFit="1" customWidth="1"/>
    <col min="15360" max="15362" width="14.5703125" style="62" customWidth="1"/>
    <col min="15363" max="15363" width="15.5703125" style="62" bestFit="1" customWidth="1"/>
    <col min="15364" max="15607" width="11.5703125" style="62"/>
    <col min="15608" max="15608" width="10.5703125" style="62" customWidth="1"/>
    <col min="15609" max="15609" width="45.5703125" style="62" customWidth="1"/>
    <col min="15610" max="15610" width="19.42578125" style="62" bestFit="1" customWidth="1"/>
    <col min="15611" max="15611" width="15.85546875" style="62" customWidth="1"/>
    <col min="15612" max="15613" width="15.5703125" style="62" customWidth="1"/>
    <col min="15614" max="15614" width="14.85546875" style="62" customWidth="1"/>
    <col min="15615" max="15615" width="15.42578125" style="62" bestFit="1" customWidth="1"/>
    <col min="15616" max="15618" width="14.5703125" style="62" customWidth="1"/>
    <col min="15619" max="15619" width="15.5703125" style="62" bestFit="1" customWidth="1"/>
    <col min="15620" max="15863" width="11.5703125" style="62"/>
    <col min="15864" max="15864" width="10.5703125" style="62" customWidth="1"/>
    <col min="15865" max="15865" width="45.5703125" style="62" customWidth="1"/>
    <col min="15866" max="15866" width="19.42578125" style="62" bestFit="1" customWidth="1"/>
    <col min="15867" max="15867" width="15.85546875" style="62" customWidth="1"/>
    <col min="15868" max="15869" width="15.5703125" style="62" customWidth="1"/>
    <col min="15870" max="15870" width="14.85546875" style="62" customWidth="1"/>
    <col min="15871" max="15871" width="15.42578125" style="62" bestFit="1" customWidth="1"/>
    <col min="15872" max="15874" width="14.5703125" style="62" customWidth="1"/>
    <col min="15875" max="15875" width="15.5703125" style="62" bestFit="1" customWidth="1"/>
    <col min="15876" max="16119" width="11.5703125" style="62"/>
    <col min="16120" max="16120" width="10.5703125" style="62" customWidth="1"/>
    <col min="16121" max="16121" width="45.5703125" style="62" customWidth="1"/>
    <col min="16122" max="16122" width="19.42578125" style="62" bestFit="1" customWidth="1"/>
    <col min="16123" max="16123" width="15.85546875" style="62" customWidth="1"/>
    <col min="16124" max="16125" width="15.5703125" style="62" customWidth="1"/>
    <col min="16126" max="16126" width="14.85546875" style="62" customWidth="1"/>
    <col min="16127" max="16127" width="15.42578125" style="62" bestFit="1" customWidth="1"/>
    <col min="16128" max="16130" width="14.5703125" style="62" customWidth="1"/>
    <col min="16131" max="16131" width="15.5703125" style="62" bestFit="1" customWidth="1"/>
    <col min="16132" max="16384" width="11.5703125" style="62"/>
  </cols>
  <sheetData>
    <row r="1" spans="1:22" hidden="1" x14ac:dyDescent="0.25"/>
    <row r="2" spans="1:22" hidden="1" x14ac:dyDescent="0.25"/>
    <row r="3" spans="1:22" x14ac:dyDescent="0.25">
      <c r="A3" s="116" t="s">
        <v>1</v>
      </c>
      <c r="B3" s="116"/>
      <c r="C3" s="116"/>
      <c r="D3" s="116"/>
      <c r="E3" s="116"/>
      <c r="F3" s="116"/>
    </row>
    <row r="4" spans="1:22" x14ac:dyDescent="0.25">
      <c r="A4" s="116" t="s">
        <v>144</v>
      </c>
      <c r="B4" s="116"/>
      <c r="C4" s="116"/>
      <c r="D4" s="116"/>
      <c r="E4" s="116"/>
      <c r="F4" s="116"/>
    </row>
    <row r="5" spans="1:22" x14ac:dyDescent="0.25">
      <c r="A5" s="116" t="s">
        <v>145</v>
      </c>
      <c r="B5" s="116"/>
      <c r="C5" s="116"/>
      <c r="D5" s="116"/>
      <c r="E5" s="116"/>
      <c r="F5" s="116"/>
    </row>
    <row r="6" spans="1:22" x14ac:dyDescent="0.25">
      <c r="A6" s="67"/>
      <c r="B6" s="67"/>
      <c r="C6" s="68"/>
      <c r="D6" s="68"/>
      <c r="E6" s="68"/>
      <c r="F6" s="68"/>
    </row>
    <row r="7" spans="1:22" x14ac:dyDescent="0.25">
      <c r="A7" s="69"/>
      <c r="B7" s="70"/>
      <c r="C7" s="71"/>
      <c r="D7" s="71"/>
      <c r="E7" s="71"/>
      <c r="F7" s="72"/>
    </row>
    <row r="8" spans="1:22" x14ac:dyDescent="0.25">
      <c r="A8" s="73" t="s">
        <v>146</v>
      </c>
      <c r="B8" s="73" t="s">
        <v>147</v>
      </c>
      <c r="C8" s="74" t="s">
        <v>148</v>
      </c>
      <c r="D8" s="74" t="s">
        <v>149</v>
      </c>
      <c r="E8" s="74" t="s">
        <v>150</v>
      </c>
      <c r="F8" s="75" t="s">
        <v>143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</row>
    <row r="9" spans="1:22" x14ac:dyDescent="0.25">
      <c r="A9" s="76">
        <v>0</v>
      </c>
      <c r="B9" s="77" t="s">
        <v>151</v>
      </c>
      <c r="C9" s="78">
        <f>+C10+C13+C17+C28+C34</f>
        <v>828425938.72000003</v>
      </c>
      <c r="D9" s="78">
        <f>+D10+D13+D17+D28+D34</f>
        <v>1223881817.1199999</v>
      </c>
      <c r="E9" s="78">
        <f>+E10+E13+E17+E28+E34</f>
        <v>429730332.19999999</v>
      </c>
      <c r="F9" s="78">
        <f>+C9+D9+E9</f>
        <v>2482038088.04</v>
      </c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1:22" x14ac:dyDescent="0.25">
      <c r="A10" s="79" t="s">
        <v>152</v>
      </c>
      <c r="B10" s="80" t="s">
        <v>153</v>
      </c>
      <c r="C10" s="81">
        <f>SUM(C11:C12)</f>
        <v>356940830.81</v>
      </c>
      <c r="D10" s="81">
        <f>SUM(D11:D12)</f>
        <v>577856254.99000001</v>
      </c>
      <c r="E10" s="81">
        <f>SUM(E11:E12)</f>
        <v>167848318.19999999</v>
      </c>
      <c r="F10" s="81">
        <f t="shared" ref="F10:F36" si="0">+C10+D10+E10</f>
        <v>1102645404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</row>
    <row r="11" spans="1:22" x14ac:dyDescent="0.25">
      <c r="A11" s="82" t="s">
        <v>154</v>
      </c>
      <c r="B11" s="83" t="s">
        <v>155</v>
      </c>
      <c r="C11" s="84">
        <f>+'[1]PROGRAMA 1'!CE11</f>
        <v>353940830.81</v>
      </c>
      <c r="D11" s="84">
        <f>+'[1]PROGRAMA 2'!CK11</f>
        <v>577856254.99000001</v>
      </c>
      <c r="E11" s="84">
        <f>+'[1]PROGRAMA 3'!CJ11</f>
        <v>167848318.19999999</v>
      </c>
      <c r="F11" s="81">
        <f t="shared" si="0"/>
        <v>1099645404</v>
      </c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</row>
    <row r="12" spans="1:22" x14ac:dyDescent="0.25">
      <c r="A12" s="82" t="s">
        <v>156</v>
      </c>
      <c r="B12" s="83" t="s">
        <v>157</v>
      </c>
      <c r="C12" s="84">
        <f>+'[1]PROGRAMA 1'!CE12</f>
        <v>3000000</v>
      </c>
      <c r="D12" s="84">
        <f>+'[1]PROGRAMA 2'!CK12</f>
        <v>0</v>
      </c>
      <c r="E12" s="84">
        <f>+'[1]PROGRAMA 3'!CJ12</f>
        <v>0</v>
      </c>
      <c r="F12" s="81">
        <f t="shared" si="0"/>
        <v>3000000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</row>
    <row r="13" spans="1:22" x14ac:dyDescent="0.25">
      <c r="A13" s="79" t="s">
        <v>158</v>
      </c>
      <c r="B13" s="80" t="s">
        <v>159</v>
      </c>
      <c r="C13" s="81">
        <f>SUM(C14:C16)</f>
        <v>27302680</v>
      </c>
      <c r="D13" s="81">
        <f>SUM(D14:D16)</f>
        <v>22100000</v>
      </c>
      <c r="E13" s="81">
        <f>SUM(E14:E16)</f>
        <v>0</v>
      </c>
      <c r="F13" s="81">
        <f t="shared" si="0"/>
        <v>49402680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</row>
    <row r="14" spans="1:22" x14ac:dyDescent="0.25">
      <c r="A14" s="82" t="s">
        <v>160</v>
      </c>
      <c r="B14" s="83" t="s">
        <v>161</v>
      </c>
      <c r="C14" s="84">
        <f>+'[1]PROGRAMA 1'!CE14</f>
        <v>6500000</v>
      </c>
      <c r="D14" s="84">
        <f>+'[1]PROGRAMA 2'!CK14</f>
        <v>22100000</v>
      </c>
      <c r="E14" s="84">
        <f>+'[1]PROGRAMA 3'!CJ14</f>
        <v>0</v>
      </c>
      <c r="F14" s="81">
        <f t="shared" si="0"/>
        <v>28600000</v>
      </c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</row>
    <row r="15" spans="1:22" x14ac:dyDescent="0.25">
      <c r="A15" s="82" t="s">
        <v>162</v>
      </c>
      <c r="B15" s="83" t="s">
        <v>163</v>
      </c>
      <c r="C15" s="84">
        <f>+'[1]PROGRAMA 1'!CE15</f>
        <v>2000000</v>
      </c>
      <c r="D15" s="84">
        <f>+'[1]PROGRAMA 2'!CK15</f>
        <v>0</v>
      </c>
      <c r="E15" s="84">
        <f>+'[1]PROGRAMA 3'!CJ15</f>
        <v>0</v>
      </c>
      <c r="F15" s="81">
        <f t="shared" si="0"/>
        <v>2000000</v>
      </c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</row>
    <row r="16" spans="1:22" x14ac:dyDescent="0.25">
      <c r="A16" s="82" t="s">
        <v>164</v>
      </c>
      <c r="B16" s="83" t="s">
        <v>165</v>
      </c>
      <c r="C16" s="84">
        <f>+'[1]PROGRAMA 1'!CE16</f>
        <v>18802680</v>
      </c>
      <c r="D16" s="84">
        <f>+'[1]PROGRAMA 2'!CK16</f>
        <v>0</v>
      </c>
      <c r="E16" s="84">
        <f>+'[1]PROGRAMA 3'!CJ16</f>
        <v>0</v>
      </c>
      <c r="F16" s="81">
        <f t="shared" si="0"/>
        <v>18802680</v>
      </c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</row>
    <row r="17" spans="1:22" x14ac:dyDescent="0.25">
      <c r="A17" s="79" t="s">
        <v>166</v>
      </c>
      <c r="B17" s="80" t="s">
        <v>167</v>
      </c>
      <c r="C17" s="81">
        <f>SUM(C18+C19+C22+C23+C24)</f>
        <v>280137541.90999997</v>
      </c>
      <c r="D17" s="81">
        <f>SUM(D18+D19+D22+D23+D24)</f>
        <v>367040843.13</v>
      </c>
      <c r="E17" s="81">
        <f>SUM(E18+E19+E22+E23+E24)</f>
        <v>176986238</v>
      </c>
      <c r="F17" s="81">
        <f>+C17+D17+E17</f>
        <v>824164623.03999996</v>
      </c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</row>
    <row r="18" spans="1:22" x14ac:dyDescent="0.25">
      <c r="A18" s="82" t="s">
        <v>168</v>
      </c>
      <c r="B18" s="83" t="s">
        <v>169</v>
      </c>
      <c r="C18" s="84">
        <f>+'[1]PROGRAMA 1'!CE18</f>
        <v>77639578.200000003</v>
      </c>
      <c r="D18" s="84">
        <f>+'[1]PROGRAMA 2'!CK18</f>
        <v>103829883</v>
      </c>
      <c r="E18" s="84">
        <f>+'[1]PROGRAMA 3'!CJ18</f>
        <v>46259698.799999997</v>
      </c>
      <c r="F18" s="81">
        <f t="shared" si="0"/>
        <v>227729160</v>
      </c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</row>
    <row r="19" spans="1:22" x14ac:dyDescent="0.25">
      <c r="A19" s="82" t="s">
        <v>170</v>
      </c>
      <c r="B19" s="85" t="s">
        <v>171</v>
      </c>
      <c r="C19" s="84">
        <f>SUM(C20:C21)</f>
        <v>87050910.209999993</v>
      </c>
      <c r="D19" s="84">
        <f>SUM(D20:D21)</f>
        <v>90604288.030000001</v>
      </c>
      <c r="E19" s="84">
        <f>SUM(E20:E21)</f>
        <v>61870285.799999997</v>
      </c>
      <c r="F19" s="81">
        <f t="shared" si="0"/>
        <v>239525484.04000002</v>
      </c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</row>
    <row r="20" spans="1:22" x14ac:dyDescent="0.25">
      <c r="A20" s="82" t="s">
        <v>172</v>
      </c>
      <c r="B20" s="85" t="s">
        <v>173</v>
      </c>
      <c r="C20" s="84">
        <f>+'[1]PROGRAMA 1'!CE20</f>
        <v>18261087</v>
      </c>
      <c r="D20" s="84">
        <f>+'[1]PROGRAMA 2'!CK20</f>
        <v>4655040</v>
      </c>
      <c r="E20" s="84">
        <f>+'[1]PROGRAMA 3'!CJ20</f>
        <v>10379733</v>
      </c>
      <c r="F20" s="81">
        <f t="shared" si="0"/>
        <v>33295860</v>
      </c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</row>
    <row r="21" spans="1:22" x14ac:dyDescent="0.25">
      <c r="A21" s="82" t="s">
        <v>174</v>
      </c>
      <c r="B21" s="85" t="s">
        <v>175</v>
      </c>
      <c r="C21" s="84">
        <f>+'[1]PROGRAMA 1'!CE21</f>
        <v>68789823.209999993</v>
      </c>
      <c r="D21" s="84">
        <f>+'[1]PROGRAMA 2'!CK21</f>
        <v>85949248.030000001</v>
      </c>
      <c r="E21" s="84">
        <f>+'[1]PROGRAMA 3'!CJ21</f>
        <v>51490552.799999997</v>
      </c>
      <c r="F21" s="81">
        <f t="shared" si="0"/>
        <v>206229624.04000002</v>
      </c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</row>
    <row r="22" spans="1:22" x14ac:dyDescent="0.25">
      <c r="A22" s="82" t="s">
        <v>176</v>
      </c>
      <c r="B22" s="86" t="s">
        <v>177</v>
      </c>
      <c r="C22" s="84">
        <f>+'[1]PROGRAMA 1'!CE22</f>
        <v>49641562</v>
      </c>
      <c r="D22" s="84">
        <f>+'[1]PROGRAMA 2'!CK22</f>
        <v>74356953</v>
      </c>
      <c r="E22" s="84">
        <f>+'[1]PROGRAMA 3'!CJ22</f>
        <v>26515964</v>
      </c>
      <c r="F22" s="81">
        <f t="shared" si="0"/>
        <v>150514479</v>
      </c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</row>
    <row r="23" spans="1:22" x14ac:dyDescent="0.25">
      <c r="A23" s="82" t="s">
        <v>178</v>
      </c>
      <c r="B23" s="86" t="s">
        <v>179</v>
      </c>
      <c r="C23" s="84">
        <f>+'[1]PROGRAMA 1'!CE23</f>
        <v>45824401</v>
      </c>
      <c r="D23" s="84">
        <f>+'[1]PROGRAMA 2'!CK23</f>
        <v>68639306</v>
      </c>
      <c r="E23" s="84">
        <f>+'[1]PROGRAMA 3'!CJ23</f>
        <v>24477024</v>
      </c>
      <c r="F23" s="81">
        <f t="shared" si="0"/>
        <v>138940731</v>
      </c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</row>
    <row r="24" spans="1:22" x14ac:dyDescent="0.25">
      <c r="A24" s="79" t="s">
        <v>180</v>
      </c>
      <c r="B24" s="86" t="s">
        <v>181</v>
      </c>
      <c r="C24" s="84">
        <f>SUM(C25:C27)</f>
        <v>19981090.5</v>
      </c>
      <c r="D24" s="84">
        <f>SUM(D25:D27)</f>
        <v>29610413.100000001</v>
      </c>
      <c r="E24" s="84">
        <f>SUM(E25:E27)</f>
        <v>17863265.400000002</v>
      </c>
      <c r="F24" s="81">
        <f t="shared" si="0"/>
        <v>67454769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 x14ac:dyDescent="0.25">
      <c r="A25" s="82" t="s">
        <v>182</v>
      </c>
      <c r="B25" s="86" t="s">
        <v>183</v>
      </c>
      <c r="C25" s="84">
        <f>+'[1]PROGRAMA 1'!CE25</f>
        <v>17385040.5</v>
      </c>
      <c r="D25" s="84">
        <f>+'[1]PROGRAMA 2'!CK25</f>
        <v>18836805.600000001</v>
      </c>
      <c r="E25" s="84">
        <f>+'[1]PROGRAMA 3'!CJ25</f>
        <v>15916227.900000002</v>
      </c>
      <c r="F25" s="81">
        <f t="shared" si="0"/>
        <v>52138074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</row>
    <row r="26" spans="1:22" x14ac:dyDescent="0.25">
      <c r="A26" s="82" t="s">
        <v>184</v>
      </c>
      <c r="B26" s="86" t="s">
        <v>185</v>
      </c>
      <c r="C26" s="84">
        <f>+'[1]PROGRAMA 1'!CE26</f>
        <v>1557630</v>
      </c>
      <c r="D26" s="84">
        <f>+'[1]PROGRAMA 2'!CK26</f>
        <v>9259245</v>
      </c>
      <c r="E26" s="84">
        <f>+'[1]PROGRAMA 3'!CJ26</f>
        <v>1038420</v>
      </c>
      <c r="F26" s="81">
        <f t="shared" si="0"/>
        <v>11855295</v>
      </c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</row>
    <row r="27" spans="1:22" x14ac:dyDescent="0.25">
      <c r="A27" s="82" t="s">
        <v>186</v>
      </c>
      <c r="B27" s="86" t="s">
        <v>187</v>
      </c>
      <c r="C27" s="84">
        <f>+'[1]PROGRAMA 1'!CE27</f>
        <v>1038420</v>
      </c>
      <c r="D27" s="84">
        <f>+'[1]PROGRAMA 2'!CK27</f>
        <v>1514362.5</v>
      </c>
      <c r="E27" s="84">
        <f>+'[1]PROGRAMA 3'!CJ27</f>
        <v>908617.5</v>
      </c>
      <c r="F27" s="81">
        <f t="shared" si="0"/>
        <v>3461400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</row>
    <row r="28" spans="1:22" ht="33" x14ac:dyDescent="0.25">
      <c r="A28" s="79" t="s">
        <v>188</v>
      </c>
      <c r="B28" s="87" t="s">
        <v>189</v>
      </c>
      <c r="C28" s="88">
        <f>SUM(C29:C33)</f>
        <v>99819545</v>
      </c>
      <c r="D28" s="88">
        <f>SUM(D29:D33)</f>
        <v>149517392</v>
      </c>
      <c r="E28" s="88">
        <f>SUM(E29:E33)</f>
        <v>53318494</v>
      </c>
      <c r="F28" s="81">
        <f t="shared" si="0"/>
        <v>302655431</v>
      </c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</row>
    <row r="29" spans="1:22" x14ac:dyDescent="0.25">
      <c r="A29" s="82" t="s">
        <v>190</v>
      </c>
      <c r="B29" s="85" t="s">
        <v>191</v>
      </c>
      <c r="C29" s="89">
        <f>+'[1]PROGRAMA 1'!CE29</f>
        <v>55124179</v>
      </c>
      <c r="D29" s="89">
        <f>+'[1]PROGRAMA 2'!CK29</f>
        <v>82569248</v>
      </c>
      <c r="E29" s="84">
        <f>+'[1]PROGRAMA 3'!CJ29</f>
        <v>29444497</v>
      </c>
      <c r="F29" s="81">
        <f t="shared" si="0"/>
        <v>167137924</v>
      </c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</row>
    <row r="30" spans="1:22" x14ac:dyDescent="0.25">
      <c r="A30" s="82" t="s">
        <v>192</v>
      </c>
      <c r="B30" s="86" t="s">
        <v>193</v>
      </c>
      <c r="C30" s="84">
        <f>+'[1]PROGRAMA 1'!CE30</f>
        <v>2979713</v>
      </c>
      <c r="D30" s="84">
        <f>+'[1]PROGRAMA 2'!CK30</f>
        <v>4463234</v>
      </c>
      <c r="E30" s="84">
        <f>+'[1]PROGRAMA 3'!CJ30</f>
        <v>1591620</v>
      </c>
      <c r="F30" s="81">
        <f t="shared" si="0"/>
        <v>9034567</v>
      </c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</row>
    <row r="31" spans="1:22" x14ac:dyDescent="0.25">
      <c r="A31" s="82" t="s">
        <v>194</v>
      </c>
      <c r="B31" s="86" t="s">
        <v>195</v>
      </c>
      <c r="C31" s="84">
        <f>+'[1]PROGRAMA 1'!CE31</f>
        <v>8939076</v>
      </c>
      <c r="D31" s="84">
        <f>+'[1]PROGRAMA 2'!CK31</f>
        <v>13389636</v>
      </c>
      <c r="E31" s="84">
        <f>+'[1]PROGRAMA 3'!CJ31</f>
        <v>4774805</v>
      </c>
      <c r="F31" s="81">
        <f t="shared" si="0"/>
        <v>27103517</v>
      </c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</row>
    <row r="32" spans="1:22" x14ac:dyDescent="0.25">
      <c r="A32" s="82" t="s">
        <v>196</v>
      </c>
      <c r="B32" s="85" t="s">
        <v>197</v>
      </c>
      <c r="C32" s="84">
        <f>+'[1]PROGRAMA 1'!CE32</f>
        <v>29796864</v>
      </c>
      <c r="D32" s="84">
        <f>+'[1]PROGRAMA 2'!CK32</f>
        <v>44632040</v>
      </c>
      <c r="E32" s="84">
        <f>+'[1]PROGRAMA 3'!CJ32</f>
        <v>15915952</v>
      </c>
      <c r="F32" s="81">
        <f t="shared" si="0"/>
        <v>90344856</v>
      </c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</row>
    <row r="33" spans="1:22" x14ac:dyDescent="0.25">
      <c r="A33" s="82" t="s">
        <v>198</v>
      </c>
      <c r="B33" s="85" t="s">
        <v>199</v>
      </c>
      <c r="C33" s="84">
        <f>+'[1]PROGRAMA 1'!CE33</f>
        <v>2979713</v>
      </c>
      <c r="D33" s="84">
        <f>+'[1]PROGRAMA 2'!CK33</f>
        <v>4463234</v>
      </c>
      <c r="E33" s="84">
        <f>+'[1]PROGRAMA 3'!CJ33</f>
        <v>1591620</v>
      </c>
      <c r="F33" s="81">
        <f t="shared" si="0"/>
        <v>9034567</v>
      </c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</row>
    <row r="34" spans="1:22" x14ac:dyDescent="0.25">
      <c r="A34" s="79" t="s">
        <v>200</v>
      </c>
      <c r="B34" s="90" t="s">
        <v>201</v>
      </c>
      <c r="C34" s="81">
        <f>SUM(C35:C38)</f>
        <v>64225341</v>
      </c>
      <c r="D34" s="81">
        <f>SUM(D35:D38)</f>
        <v>107367327</v>
      </c>
      <c r="E34" s="81">
        <f>SUM(E35:E38)</f>
        <v>31577282</v>
      </c>
      <c r="F34" s="81">
        <f>SUM(C34:E34)</f>
        <v>203169950</v>
      </c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</row>
    <row r="35" spans="1:22" x14ac:dyDescent="0.25">
      <c r="A35" s="82" t="s">
        <v>202</v>
      </c>
      <c r="B35" s="91" t="s">
        <v>203</v>
      </c>
      <c r="C35" s="84">
        <f>+'[1]PROGRAMA 1'!CE35</f>
        <v>32299803</v>
      </c>
      <c r="D35" s="84">
        <f>+'[1]PROGRAMA 2'!CK35</f>
        <v>48381126</v>
      </c>
      <c r="E35" s="84">
        <f>+'[1]PROGRAMA 3'!CJ35</f>
        <v>17252893</v>
      </c>
      <c r="F35" s="81">
        <f t="shared" si="0"/>
        <v>97933822</v>
      </c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</row>
    <row r="36" spans="1:22" x14ac:dyDescent="0.25">
      <c r="A36" s="82" t="s">
        <v>204</v>
      </c>
      <c r="B36" s="85" t="s">
        <v>205</v>
      </c>
      <c r="C36" s="84">
        <f>+'[1]PROGRAMA 1'!CE36</f>
        <v>17878133</v>
      </c>
      <c r="D36" s="84">
        <f>+'[1]PROGRAMA 2'!CK36</f>
        <v>26779234</v>
      </c>
      <c r="E36" s="84">
        <f>+'[1]PROGRAMA 3'!CJ36</f>
        <v>9549584</v>
      </c>
      <c r="F36" s="81">
        <f t="shared" si="0"/>
        <v>54206951</v>
      </c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</row>
    <row r="37" spans="1:22" x14ac:dyDescent="0.25">
      <c r="A37" s="82" t="s">
        <v>206</v>
      </c>
      <c r="B37" s="85" t="s">
        <v>207</v>
      </c>
      <c r="C37" s="84">
        <f>+'[1]PROGRAMA 1'!CE37</f>
        <v>8939076</v>
      </c>
      <c r="D37" s="84">
        <f>+'[1]PROGRAMA 2'!CK37</f>
        <v>13389636</v>
      </c>
      <c r="E37" s="84">
        <f>+'[1]PROGRAMA 3'!CJ37</f>
        <v>4774805</v>
      </c>
      <c r="F37" s="81">
        <f>+C37+D37+E37</f>
        <v>27103517</v>
      </c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</row>
    <row r="38" spans="1:22" ht="33" x14ac:dyDescent="0.25">
      <c r="A38" s="82" t="s">
        <v>208</v>
      </c>
      <c r="B38" s="92" t="s">
        <v>209</v>
      </c>
      <c r="C38" s="84">
        <f>+'[1]PROGRAMA 1'!CE38</f>
        <v>5108329</v>
      </c>
      <c r="D38" s="84">
        <f>+'[1]PROGRAMA 2'!CK38</f>
        <v>18817331</v>
      </c>
      <c r="E38" s="84">
        <v>0</v>
      </c>
      <c r="F38" s="81">
        <f>+C38+D38+E38</f>
        <v>23925660</v>
      </c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</row>
    <row r="39" spans="1:22" x14ac:dyDescent="0.25">
      <c r="A39" s="79"/>
      <c r="B39" s="92"/>
      <c r="C39" s="84"/>
      <c r="D39" s="84"/>
      <c r="E39" s="84"/>
      <c r="F39" s="81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</row>
    <row r="40" spans="1:22" x14ac:dyDescent="0.25">
      <c r="A40" s="76">
        <v>1</v>
      </c>
      <c r="B40" s="93" t="s">
        <v>210</v>
      </c>
      <c r="C40" s="78">
        <f>+C41+C47+C53+C61+C76+C81+C86+C90+C100+C103</f>
        <v>323969516.69999999</v>
      </c>
      <c r="D40" s="78">
        <f>+D41+D47+D53+D61+D76+D81+D86+D90+D100+D103</f>
        <v>539928571</v>
      </c>
      <c r="E40" s="78">
        <f>+E41+E47+E53+E61+E76+E81+E86+E90+E100+E103</f>
        <v>607436121.57333338</v>
      </c>
      <c r="F40" s="78">
        <f t="shared" ref="F40:F103" si="1">+C40+D40+E40</f>
        <v>1471334209.2733335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</row>
    <row r="41" spans="1:22" x14ac:dyDescent="0.25">
      <c r="A41" s="79" t="s">
        <v>211</v>
      </c>
      <c r="B41" s="88" t="s">
        <v>212</v>
      </c>
      <c r="C41" s="81">
        <f>SUM(C42:C46)</f>
        <v>15950000</v>
      </c>
      <c r="D41" s="81">
        <f>SUM(D42:D46)</f>
        <v>14034600</v>
      </c>
      <c r="E41" s="81">
        <f>SUM(E42:E46)</f>
        <v>0</v>
      </c>
      <c r="F41" s="81">
        <f t="shared" si="1"/>
        <v>29984600</v>
      </c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</row>
    <row r="42" spans="1:22" x14ac:dyDescent="0.25">
      <c r="A42" s="82" t="s">
        <v>213</v>
      </c>
      <c r="B42" s="84" t="s">
        <v>214</v>
      </c>
      <c r="C42" s="84">
        <f>+'[1]PROGRAMA 1'!CE42</f>
        <v>0</v>
      </c>
      <c r="D42" s="84">
        <f>+'[1]PROGRAMA 2'!CK42</f>
        <v>14034600</v>
      </c>
      <c r="E42" s="84">
        <f>SUM(E43:E46)</f>
        <v>0</v>
      </c>
      <c r="F42" s="81">
        <f t="shared" si="1"/>
        <v>14034600</v>
      </c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</row>
    <row r="43" spans="1:22" x14ac:dyDescent="0.25">
      <c r="A43" s="82" t="s">
        <v>215</v>
      </c>
      <c r="B43" s="84" t="s">
        <v>216</v>
      </c>
      <c r="C43" s="84">
        <f>+'[1]PROGRAMA 1'!CE43</f>
        <v>13450000</v>
      </c>
      <c r="D43" s="84">
        <f>+'[1]PROGRAMA 2'!CK43</f>
        <v>0</v>
      </c>
      <c r="E43" s="84">
        <f>+'[1]PROGRAMA 3'!CJ43</f>
        <v>0</v>
      </c>
      <c r="F43" s="81">
        <f t="shared" si="1"/>
        <v>13450000</v>
      </c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</row>
    <row r="44" spans="1:22" x14ac:dyDescent="0.25">
      <c r="A44" s="82" t="s">
        <v>217</v>
      </c>
      <c r="B44" s="89" t="s">
        <v>218</v>
      </c>
      <c r="C44" s="84">
        <f>+'[1]PROGRAMA 1'!CE44</f>
        <v>0</v>
      </c>
      <c r="D44" s="84">
        <f>+'[1]PROGRAMA 2'!CK44</f>
        <v>0</v>
      </c>
      <c r="E44" s="84">
        <f>+'[1]PROGRAMA 3'!CJ44</f>
        <v>0</v>
      </c>
      <c r="F44" s="81">
        <f t="shared" si="1"/>
        <v>0</v>
      </c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x14ac:dyDescent="0.25">
      <c r="A45" s="82" t="s">
        <v>219</v>
      </c>
      <c r="B45" s="84" t="s">
        <v>220</v>
      </c>
      <c r="C45" s="84">
        <f>+'[1]PROGRAMA 1'!CE45</f>
        <v>2500000</v>
      </c>
      <c r="D45" s="84">
        <f>+'[1]PROGRAMA 2'!CK45</f>
        <v>0</v>
      </c>
      <c r="E45" s="84">
        <f>+'[1]PROGRAMA 3'!CJ45</f>
        <v>0</v>
      </c>
      <c r="F45" s="81">
        <f t="shared" si="1"/>
        <v>2500000</v>
      </c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</row>
    <row r="46" spans="1:22" x14ac:dyDescent="0.25">
      <c r="A46" s="82" t="s">
        <v>221</v>
      </c>
      <c r="B46" s="89" t="s">
        <v>222</v>
      </c>
      <c r="C46" s="84">
        <f>+'[1]PROGRAMA 1'!CE46</f>
        <v>0</v>
      </c>
      <c r="D46" s="84">
        <f>+'[1]PROGRAMA 2'!CK46</f>
        <v>0</v>
      </c>
      <c r="E46" s="84">
        <f>+'[1]PROGRAMA 3'!CJ46</f>
        <v>0</v>
      </c>
      <c r="F46" s="81">
        <f t="shared" si="1"/>
        <v>0</v>
      </c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</row>
    <row r="47" spans="1:22" x14ac:dyDescent="0.25">
      <c r="A47" s="79" t="s">
        <v>223</v>
      </c>
      <c r="B47" s="88" t="s">
        <v>224</v>
      </c>
      <c r="C47" s="81">
        <f>SUM(C48:C52)</f>
        <v>45151200</v>
      </c>
      <c r="D47" s="81">
        <f>SUM(D48:D52)</f>
        <v>70236800</v>
      </c>
      <c r="E47" s="81">
        <f>SUM(E48:E52)</f>
        <v>0</v>
      </c>
      <c r="F47" s="81">
        <f t="shared" si="1"/>
        <v>115388000</v>
      </c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</row>
    <row r="48" spans="1:22" x14ac:dyDescent="0.25">
      <c r="A48" s="82" t="s">
        <v>225</v>
      </c>
      <c r="B48" s="89" t="s">
        <v>226</v>
      </c>
      <c r="C48" s="84">
        <f>+'[1]PROGRAMA 1'!CE48</f>
        <v>8976000</v>
      </c>
      <c r="D48" s="84">
        <f>+'[1]PROGRAMA 2'!CK48</f>
        <v>13464000</v>
      </c>
      <c r="E48" s="84">
        <f>+'[1]PROGRAMA 3'!CJ48</f>
        <v>0</v>
      </c>
      <c r="F48" s="81">
        <f t="shared" si="1"/>
        <v>22440000</v>
      </c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</row>
    <row r="49" spans="1:22" x14ac:dyDescent="0.25">
      <c r="A49" s="82" t="s">
        <v>227</v>
      </c>
      <c r="B49" s="89" t="s">
        <v>228</v>
      </c>
      <c r="C49" s="84">
        <f>+'[1]PROGRAMA 1'!CE49</f>
        <v>20275200</v>
      </c>
      <c r="D49" s="84">
        <f>+'[1]PROGRAMA 2'!CK49</f>
        <v>30412800</v>
      </c>
      <c r="E49" s="84">
        <f>+'[1]PROGRAMA 3'!CJ49</f>
        <v>0</v>
      </c>
      <c r="F49" s="81">
        <f t="shared" si="1"/>
        <v>50688000</v>
      </c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</row>
    <row r="50" spans="1:22" x14ac:dyDescent="0.25">
      <c r="A50" s="82" t="s">
        <v>229</v>
      </c>
      <c r="B50" s="89" t="s">
        <v>230</v>
      </c>
      <c r="C50" s="84">
        <f>+'[1]PROGRAMA 1'!CE50</f>
        <v>60000</v>
      </c>
      <c r="D50" s="84">
        <f>+'[1]PROGRAMA 2'!CK50</f>
        <v>100000</v>
      </c>
      <c r="E50" s="84">
        <f>+'[1]PROGRAMA 3'!CJ50</f>
        <v>0</v>
      </c>
      <c r="F50" s="81">
        <f t="shared" si="1"/>
        <v>160000</v>
      </c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</row>
    <row r="51" spans="1:22" x14ac:dyDescent="0.25">
      <c r="A51" s="82" t="s">
        <v>231</v>
      </c>
      <c r="B51" s="89" t="s">
        <v>232</v>
      </c>
      <c r="C51" s="84">
        <f>+'[1]PROGRAMA 1'!CE51</f>
        <v>15840000</v>
      </c>
      <c r="D51" s="84">
        <f>+'[1]PROGRAMA 2'!CK51</f>
        <v>23760000</v>
      </c>
      <c r="E51" s="84">
        <f>+'[1]PROGRAMA 3'!CJ51</f>
        <v>0</v>
      </c>
      <c r="F51" s="81">
        <f t="shared" si="1"/>
        <v>39600000</v>
      </c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</row>
    <row r="52" spans="1:22" x14ac:dyDescent="0.25">
      <c r="A52" s="82" t="s">
        <v>233</v>
      </c>
      <c r="B52" s="89" t="s">
        <v>234</v>
      </c>
      <c r="C52" s="84">
        <f>+'[1]PROGRAMA 1'!CE52</f>
        <v>0</v>
      </c>
      <c r="D52" s="84">
        <f>+'[1]PROGRAMA 2'!CK52</f>
        <v>2500000</v>
      </c>
      <c r="E52" s="84">
        <f>+'[1]PROGRAMA 3'!CJ52</f>
        <v>0</v>
      </c>
      <c r="F52" s="81">
        <f t="shared" si="1"/>
        <v>2500000</v>
      </c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</row>
    <row r="53" spans="1:22" x14ac:dyDescent="0.25">
      <c r="A53" s="79" t="s">
        <v>235</v>
      </c>
      <c r="B53" s="94" t="s">
        <v>236</v>
      </c>
      <c r="C53" s="81">
        <f>SUM(C54:C60)</f>
        <v>5159245</v>
      </c>
      <c r="D53" s="81">
        <f>SUM(D54:D60)</f>
        <v>11370000</v>
      </c>
      <c r="E53" s="81">
        <f>SUM(E54:E60)</f>
        <v>10975000</v>
      </c>
      <c r="F53" s="81">
        <f t="shared" si="1"/>
        <v>27504245</v>
      </c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</row>
    <row r="54" spans="1:22" x14ac:dyDescent="0.25">
      <c r="A54" s="82" t="s">
        <v>237</v>
      </c>
      <c r="B54" s="89" t="s">
        <v>238</v>
      </c>
      <c r="C54" s="84">
        <f>+'[1]PROGRAMA 1'!CE54</f>
        <v>1425000</v>
      </c>
      <c r="D54" s="84">
        <f>+'[1]PROGRAMA 2'!CK54</f>
        <v>0</v>
      </c>
      <c r="E54" s="84">
        <f>+'[1]PROGRAMA 3'!CJ54</f>
        <v>10500000</v>
      </c>
      <c r="F54" s="81">
        <f t="shared" si="1"/>
        <v>11925000</v>
      </c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</row>
    <row r="55" spans="1:22" x14ac:dyDescent="0.25">
      <c r="A55" s="82" t="s">
        <v>239</v>
      </c>
      <c r="B55" s="89" t="s">
        <v>240</v>
      </c>
      <c r="C55" s="84">
        <f>+'[1]PROGRAMA 1'!CE55</f>
        <v>500000</v>
      </c>
      <c r="D55" s="84">
        <f>+'[1]PROGRAMA 2'!CK55</f>
        <v>0</v>
      </c>
      <c r="E55" s="84">
        <f>+'[1]PROGRAMA 3'!CJ55</f>
        <v>325000</v>
      </c>
      <c r="F55" s="81">
        <f t="shared" si="1"/>
        <v>825000</v>
      </c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</row>
    <row r="56" spans="1:22" x14ac:dyDescent="0.25">
      <c r="A56" s="82" t="s">
        <v>241</v>
      </c>
      <c r="B56" s="84" t="s">
        <v>242</v>
      </c>
      <c r="C56" s="84">
        <f>+'[1]PROGRAMA 1'!CE56</f>
        <v>260000</v>
      </c>
      <c r="D56" s="84">
        <f>+'[1]PROGRAMA 2'!CK56</f>
        <v>1810000</v>
      </c>
      <c r="E56" s="84">
        <f>+'[1]PROGRAMA 3'!CJ56</f>
        <v>150000</v>
      </c>
      <c r="F56" s="81">
        <f t="shared" si="1"/>
        <v>2220000</v>
      </c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</row>
    <row r="57" spans="1:22" x14ac:dyDescent="0.25">
      <c r="A57" s="82" t="s">
        <v>243</v>
      </c>
      <c r="B57" s="89" t="s">
        <v>244</v>
      </c>
      <c r="C57" s="84">
        <f>+'[1]PROGRAMA 1'!CE57</f>
        <v>150000</v>
      </c>
      <c r="D57" s="84">
        <f>+'[1]PROGRAMA 2'!CK57</f>
        <v>0</v>
      </c>
      <c r="E57" s="84">
        <f>+'[1]PROGRAMA 3'!CJ57</f>
        <v>0</v>
      </c>
      <c r="F57" s="81">
        <f t="shared" si="1"/>
        <v>150000</v>
      </c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</row>
    <row r="58" spans="1:22" x14ac:dyDescent="0.25">
      <c r="A58" s="82" t="s">
        <v>245</v>
      </c>
      <c r="B58" s="89" t="s">
        <v>246</v>
      </c>
      <c r="C58" s="84">
        <f>+'[1]PROGRAMA 1'!CE58</f>
        <v>0</v>
      </c>
      <c r="D58" s="84">
        <f>+'[1]PROGRAMA 2'!CK58</f>
        <v>0</v>
      </c>
      <c r="E58" s="84">
        <f>+'[1]PROGRAMA 3'!CJ58</f>
        <v>0</v>
      </c>
      <c r="F58" s="81">
        <f t="shared" si="1"/>
        <v>0</v>
      </c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</row>
    <row r="59" spans="1:22" x14ac:dyDescent="0.25">
      <c r="A59" s="82" t="s">
        <v>247</v>
      </c>
      <c r="B59" s="84" t="s">
        <v>248</v>
      </c>
      <c r="C59" s="84">
        <f>+'[1]PROGRAMA 1'!CE59</f>
        <v>0</v>
      </c>
      <c r="D59" s="84">
        <f>+'[1]PROGRAMA 2'!CK59</f>
        <v>5000000</v>
      </c>
      <c r="E59" s="84">
        <f>+'[1]PROGRAMA 3'!CJ59</f>
        <v>0</v>
      </c>
      <c r="F59" s="81">
        <f t="shared" si="1"/>
        <v>5000000</v>
      </c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</row>
    <row r="60" spans="1:22" x14ac:dyDescent="0.25">
      <c r="A60" s="82" t="s">
        <v>249</v>
      </c>
      <c r="B60" s="84" t="s">
        <v>250</v>
      </c>
      <c r="C60" s="84">
        <f>+'[1]PROGRAMA 1'!CE60</f>
        <v>2824245</v>
      </c>
      <c r="D60" s="84">
        <f>+'[1]PROGRAMA 2'!CK60</f>
        <v>4560000</v>
      </c>
      <c r="E60" s="84">
        <f>+'[1]PROGRAMA 3'!CJ60</f>
        <v>0</v>
      </c>
      <c r="F60" s="81">
        <f t="shared" si="1"/>
        <v>7384245</v>
      </c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</row>
    <row r="61" spans="1:22" x14ac:dyDescent="0.25">
      <c r="A61" s="79" t="s">
        <v>251</v>
      </c>
      <c r="B61" s="88" t="s">
        <v>252</v>
      </c>
      <c r="C61" s="81">
        <f>SUM(C62:C66)+C70</f>
        <v>155189580</v>
      </c>
      <c r="D61" s="81">
        <f>SUM(D62:D66)+D70</f>
        <v>330510421</v>
      </c>
      <c r="E61" s="81">
        <f>SUM(E62:E66)+E70</f>
        <v>528030297.47000003</v>
      </c>
      <c r="F61" s="81">
        <f t="shared" si="1"/>
        <v>1013730298.47</v>
      </c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</row>
    <row r="62" spans="1:22" x14ac:dyDescent="0.25">
      <c r="A62" s="82" t="s">
        <v>253</v>
      </c>
      <c r="B62" s="89" t="s">
        <v>254</v>
      </c>
      <c r="C62" s="84">
        <f>+'[1]PROGRAMA 1'!CE62</f>
        <v>0</v>
      </c>
      <c r="D62" s="84">
        <f>+'[1]PROGRAMA 2'!CK62</f>
        <v>0</v>
      </c>
      <c r="E62" s="84">
        <f>+'[1]PROGRAMA 3'!CJ62</f>
        <v>600000</v>
      </c>
      <c r="F62" s="81">
        <f t="shared" si="1"/>
        <v>600000</v>
      </c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</row>
    <row r="63" spans="1:22" x14ac:dyDescent="0.25">
      <c r="A63" s="82" t="s">
        <v>255</v>
      </c>
      <c r="B63" s="84" t="s">
        <v>256</v>
      </c>
      <c r="C63" s="84">
        <f>+'[1]PROGRAMA 1'!CE63</f>
        <v>0</v>
      </c>
      <c r="D63" s="84">
        <f>+'[1]PROGRAMA 2'!CK63</f>
        <v>0</v>
      </c>
      <c r="E63" s="84">
        <f>+'[1]PROGRAMA 3'!CJ63</f>
        <v>95800000</v>
      </c>
      <c r="F63" s="81">
        <f t="shared" si="1"/>
        <v>95800000</v>
      </c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</row>
    <row r="64" spans="1:22" x14ac:dyDescent="0.25">
      <c r="A64" s="82" t="s">
        <v>257</v>
      </c>
      <c r="B64" s="84" t="s">
        <v>258</v>
      </c>
      <c r="C64" s="95">
        <f>+'[1]PROGRAMA 1'!CE64</f>
        <v>38200000</v>
      </c>
      <c r="D64" s="84">
        <f>+'[1]PROGRAMA 2'!CK64</f>
        <v>0</v>
      </c>
      <c r="E64" s="84">
        <f>+'[1]PROGRAMA 3'!CJ64</f>
        <v>221400000</v>
      </c>
      <c r="F64" s="81">
        <f t="shared" si="1"/>
        <v>259600000</v>
      </c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</row>
    <row r="65" spans="1:22" x14ac:dyDescent="0.25">
      <c r="A65" s="82" t="s">
        <v>259</v>
      </c>
      <c r="B65" s="89" t="s">
        <v>260</v>
      </c>
      <c r="C65" s="84">
        <f>+'[1]PROGRAMA 1'!CE65</f>
        <v>0</v>
      </c>
      <c r="D65" s="84">
        <f>+'[1]PROGRAMA 2'!CK65</f>
        <v>0</v>
      </c>
      <c r="E65" s="84">
        <f>+'[1]PROGRAMA 3'!CJ65</f>
        <v>35000000</v>
      </c>
      <c r="F65" s="81">
        <f t="shared" si="1"/>
        <v>35000000</v>
      </c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</row>
    <row r="66" spans="1:22" x14ac:dyDescent="0.25">
      <c r="A66" s="82" t="s">
        <v>261</v>
      </c>
      <c r="B66" s="89" t="s">
        <v>262</v>
      </c>
      <c r="C66" s="84">
        <f>SUM(C67:C69)</f>
        <v>113066100</v>
      </c>
      <c r="D66" s="84">
        <f>SUM(D67:D69)</f>
        <v>264062701</v>
      </c>
      <c r="E66" s="84">
        <f>+'[1]PROGRAMA 3'!CJ66</f>
        <v>0</v>
      </c>
      <c r="F66" s="81">
        <f t="shared" si="1"/>
        <v>377128801</v>
      </c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</row>
    <row r="67" spans="1:22" x14ac:dyDescent="0.25">
      <c r="A67" s="82" t="s">
        <v>263</v>
      </c>
      <c r="B67" s="89" t="s">
        <v>264</v>
      </c>
      <c r="C67" s="84">
        <f>+'[1]PROGRAMA 1'!CE67</f>
        <v>71697648</v>
      </c>
      <c r="D67" s="84">
        <f>+'[1]PROGRAMA 2'!CK67</f>
        <v>228163555</v>
      </c>
      <c r="E67" s="84">
        <f>+'[1]PROGRAMA 3'!CJ67</f>
        <v>0</v>
      </c>
      <c r="F67" s="81">
        <f t="shared" si="1"/>
        <v>299861203</v>
      </c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</row>
    <row r="68" spans="1:22" x14ac:dyDescent="0.25">
      <c r="A68" s="82" t="s">
        <v>265</v>
      </c>
      <c r="B68" s="89" t="s">
        <v>266</v>
      </c>
      <c r="C68" s="84">
        <f>+'[1]PROGRAMA 1'!CE68</f>
        <v>26730868</v>
      </c>
      <c r="D68" s="84">
        <f>+'[1]PROGRAMA 2'!CK68</f>
        <v>1256000</v>
      </c>
      <c r="E68" s="84">
        <f>+'[1]PROGRAMA 3'!CJ68</f>
        <v>0</v>
      </c>
      <c r="F68" s="81">
        <f t="shared" si="1"/>
        <v>27986868</v>
      </c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</row>
    <row r="69" spans="1:22" x14ac:dyDescent="0.25">
      <c r="A69" s="82" t="s">
        <v>267</v>
      </c>
      <c r="B69" s="89" t="s">
        <v>268</v>
      </c>
      <c r="C69" s="84">
        <f>'[1]PROGRAMA 1'!CE69</f>
        <v>14637584</v>
      </c>
      <c r="D69" s="84">
        <f>+'[1]PROGRAMA 2'!CK69</f>
        <v>34643146</v>
      </c>
      <c r="E69" s="84">
        <f>+'[1]PROGRAMA 3'!CJ69</f>
        <v>0</v>
      </c>
      <c r="F69" s="81">
        <f t="shared" si="1"/>
        <v>49280730</v>
      </c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</row>
    <row r="70" spans="1:22" x14ac:dyDescent="0.25">
      <c r="A70" s="82" t="s">
        <v>269</v>
      </c>
      <c r="B70" s="84" t="s">
        <v>270</v>
      </c>
      <c r="C70" s="84">
        <f>SUM(C71:C75)</f>
        <v>3923480</v>
      </c>
      <c r="D70" s="84">
        <f>SUM(D71:D75)</f>
        <v>66447720</v>
      </c>
      <c r="E70" s="84">
        <f>SUM(E71:E75)</f>
        <v>175230297.47000003</v>
      </c>
      <c r="F70" s="81">
        <f t="shared" si="1"/>
        <v>245601497.47000003</v>
      </c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</row>
    <row r="71" spans="1:22" x14ac:dyDescent="0.25">
      <c r="A71" s="82" t="s">
        <v>271</v>
      </c>
      <c r="B71" s="89" t="s">
        <v>272</v>
      </c>
      <c r="C71" s="84">
        <f>'[1]PROGRAMA 1'!CE71</f>
        <v>0</v>
      </c>
      <c r="D71" s="84">
        <f>'[1]PROGRAMA 2'!CK71</f>
        <v>0</v>
      </c>
      <c r="E71" s="84">
        <f>+'[1]PROGRAMA 3'!CJ71</f>
        <v>0</v>
      </c>
      <c r="F71" s="81">
        <f t="shared" si="1"/>
        <v>0</v>
      </c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</row>
    <row r="72" spans="1:22" x14ac:dyDescent="0.25">
      <c r="A72" s="82" t="s">
        <v>273</v>
      </c>
      <c r="B72" s="89" t="s">
        <v>274</v>
      </c>
      <c r="C72" s="84">
        <f>'[1]PROGRAMA 1'!CE72</f>
        <v>348480</v>
      </c>
      <c r="D72" s="84">
        <f>'[1]PROGRAMA 2'!CK72</f>
        <v>522720</v>
      </c>
      <c r="E72" s="84">
        <f>+'[1]PROGRAMA 3'!CJ72</f>
        <v>0</v>
      </c>
      <c r="F72" s="81">
        <f t="shared" si="1"/>
        <v>871200</v>
      </c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</row>
    <row r="73" spans="1:22" x14ac:dyDescent="0.25">
      <c r="A73" s="82" t="s">
        <v>275</v>
      </c>
      <c r="B73" s="89" t="s">
        <v>276</v>
      </c>
      <c r="C73" s="84">
        <f>'[1]PROGRAMA 1'!CE73</f>
        <v>1575000</v>
      </c>
      <c r="D73" s="84">
        <f>'[1]PROGRAMA 2'!CK73</f>
        <v>11925000</v>
      </c>
      <c r="E73" s="84">
        <f>+'[1]PROGRAMA 3'!CJ73</f>
        <v>0</v>
      </c>
      <c r="F73" s="81">
        <f t="shared" si="1"/>
        <v>13500000</v>
      </c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</row>
    <row r="74" spans="1:22" x14ac:dyDescent="0.25">
      <c r="A74" s="82" t="s">
        <v>277</v>
      </c>
      <c r="B74" s="89" t="s">
        <v>278</v>
      </c>
      <c r="C74" s="84">
        <f>'[1]PROGRAMA 1'!CE74</f>
        <v>2000000</v>
      </c>
      <c r="D74" s="84">
        <f>'[1]PROGRAMA 2'!CK74</f>
        <v>2000000</v>
      </c>
      <c r="E74" s="84">
        <f>+'[1]PROGRAMA 3'!CJ74</f>
        <v>175230297.47000003</v>
      </c>
      <c r="F74" s="81">
        <f t="shared" si="1"/>
        <v>179230297.47000003</v>
      </c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</row>
    <row r="75" spans="1:22" x14ac:dyDescent="0.25">
      <c r="A75" s="82" t="s">
        <v>279</v>
      </c>
      <c r="B75" s="89" t="s">
        <v>280</v>
      </c>
      <c r="C75" s="84"/>
      <c r="D75" s="84">
        <f>'[1]PROGRAMA 2'!CK75</f>
        <v>52000000</v>
      </c>
      <c r="E75" s="84">
        <f>+'[1]PROGRAMA 3'!CJ75</f>
        <v>0</v>
      </c>
      <c r="F75" s="81">
        <f t="shared" si="1"/>
        <v>52000000</v>
      </c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</row>
    <row r="76" spans="1:22" x14ac:dyDescent="0.25">
      <c r="A76" s="79" t="s">
        <v>281</v>
      </c>
      <c r="B76" s="81" t="s">
        <v>282</v>
      </c>
      <c r="C76" s="81">
        <f>SUM(C77:C80)</f>
        <v>22344500</v>
      </c>
      <c r="D76" s="81">
        <f>SUM(D77:D80)</f>
        <v>30601750</v>
      </c>
      <c r="E76" s="81">
        <f>SUM(E77:E80)</f>
        <v>25200000</v>
      </c>
      <c r="F76" s="81">
        <f t="shared" si="1"/>
        <v>78146250</v>
      </c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</row>
    <row r="77" spans="1:22" x14ac:dyDescent="0.25">
      <c r="A77" s="82" t="s">
        <v>283</v>
      </c>
      <c r="B77" s="89" t="s">
        <v>284</v>
      </c>
      <c r="C77" s="84">
        <f>+'[1]PROGRAMA 1'!CE77</f>
        <v>1502000</v>
      </c>
      <c r="D77" s="84">
        <f>+'[1]PROGRAMA 2'!CK77</f>
        <v>2851750</v>
      </c>
      <c r="E77" s="84">
        <f>+'[1]PROGRAMA 3'!CJ77</f>
        <v>5275000</v>
      </c>
      <c r="F77" s="81">
        <f t="shared" si="1"/>
        <v>9628750</v>
      </c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</row>
    <row r="78" spans="1:22" ht="14.45" customHeight="1" x14ac:dyDescent="0.25">
      <c r="A78" s="96" t="s">
        <v>285</v>
      </c>
      <c r="B78" s="89" t="s">
        <v>286</v>
      </c>
      <c r="C78" s="84">
        <f>+'[1]PROGRAMA 1'!CE78</f>
        <v>13942500</v>
      </c>
      <c r="D78" s="84">
        <f>+'[1]PROGRAMA 2'!CK78</f>
        <v>24750000</v>
      </c>
      <c r="E78" s="84">
        <f>+'[1]PROGRAMA 3'!CJ78</f>
        <v>19925000</v>
      </c>
      <c r="F78" s="81">
        <f t="shared" si="1"/>
        <v>58617500</v>
      </c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</row>
    <row r="79" spans="1:22" x14ac:dyDescent="0.25">
      <c r="A79" s="82" t="s">
        <v>287</v>
      </c>
      <c r="B79" s="89" t="s">
        <v>288</v>
      </c>
      <c r="C79" s="84">
        <f>+'[1]PROGRAMA 1'!CE79</f>
        <v>3400000</v>
      </c>
      <c r="D79" s="84">
        <f>+'[1]PROGRAMA 2'!CK79</f>
        <v>1500000</v>
      </c>
      <c r="E79" s="84">
        <f>+'[1]PROGRAMA 3'!CJ79</f>
        <v>0</v>
      </c>
      <c r="F79" s="81">
        <f t="shared" si="1"/>
        <v>4900000</v>
      </c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</row>
    <row r="80" spans="1:22" x14ac:dyDescent="0.25">
      <c r="A80" s="82" t="s">
        <v>289</v>
      </c>
      <c r="B80" s="89" t="s">
        <v>290</v>
      </c>
      <c r="C80" s="84">
        <f>+'[1]PROGRAMA 1'!CE80</f>
        <v>3500000</v>
      </c>
      <c r="D80" s="84">
        <f>+'[1]PROGRAMA 2'!CK80</f>
        <v>1500000</v>
      </c>
      <c r="E80" s="84">
        <f>+'[1]PROGRAMA 3'!CJ80</f>
        <v>0</v>
      </c>
      <c r="F80" s="81">
        <f t="shared" si="1"/>
        <v>5000000</v>
      </c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</row>
    <row r="81" spans="1:22" x14ac:dyDescent="0.25">
      <c r="A81" s="79" t="s">
        <v>291</v>
      </c>
      <c r="B81" s="88" t="s">
        <v>292</v>
      </c>
      <c r="C81" s="81">
        <f>SUM(C82)</f>
        <v>24000000</v>
      </c>
      <c r="D81" s="81">
        <f>SUM(D82)</f>
        <v>28000000</v>
      </c>
      <c r="E81" s="81">
        <f>SUM(E82)</f>
        <v>0</v>
      </c>
      <c r="F81" s="81">
        <f t="shared" si="1"/>
        <v>52000000</v>
      </c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</row>
    <row r="82" spans="1:22" x14ac:dyDescent="0.25">
      <c r="A82" s="82" t="s">
        <v>293</v>
      </c>
      <c r="B82" s="88" t="s">
        <v>294</v>
      </c>
      <c r="C82" s="81">
        <f>SUM(C83:C85)</f>
        <v>24000000</v>
      </c>
      <c r="D82" s="81">
        <f>SUM(D83:D85)</f>
        <v>28000000</v>
      </c>
      <c r="E82" s="81">
        <f>SUM(E83:E85)</f>
        <v>0</v>
      </c>
      <c r="F82" s="81">
        <f t="shared" si="1"/>
        <v>52000000</v>
      </c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</row>
    <row r="83" spans="1:22" x14ac:dyDescent="0.25">
      <c r="A83" s="82" t="s">
        <v>295</v>
      </c>
      <c r="B83" s="89" t="s">
        <v>296</v>
      </c>
      <c r="C83" s="84">
        <f>+'[1]PROGRAMA 1'!CE83</f>
        <v>2000000</v>
      </c>
      <c r="D83" s="84">
        <f>+'[1]PROGRAMA 2'!CK83</f>
        <v>2000000</v>
      </c>
      <c r="E83" s="84">
        <f>+'[1]PROGRAMA 3'!CJ83</f>
        <v>0</v>
      </c>
      <c r="F83" s="81">
        <f t="shared" si="1"/>
        <v>4000000</v>
      </c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</row>
    <row r="84" spans="1:22" x14ac:dyDescent="0.25">
      <c r="A84" s="82" t="s">
        <v>297</v>
      </c>
      <c r="B84" s="84" t="s">
        <v>298</v>
      </c>
      <c r="C84" s="84">
        <f>+'[1]PROGRAMA 1'!CE84</f>
        <v>17500000</v>
      </c>
      <c r="D84" s="84">
        <f>+'[1]PROGRAMA 2'!CK84</f>
        <v>21000000</v>
      </c>
      <c r="E84" s="84">
        <f>+'[1]PROGRAMA 3'!CJ84</f>
        <v>0</v>
      </c>
      <c r="F84" s="81">
        <f t="shared" si="1"/>
        <v>38500000</v>
      </c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</row>
    <row r="85" spans="1:22" x14ac:dyDescent="0.25">
      <c r="A85" s="82" t="s">
        <v>299</v>
      </c>
      <c r="B85" s="89" t="s">
        <v>300</v>
      </c>
      <c r="C85" s="84">
        <f>+'[1]PROGRAMA 1'!CE85</f>
        <v>4500000</v>
      </c>
      <c r="D85" s="84">
        <f>+'[1]PROGRAMA 2'!CK85</f>
        <v>5000000</v>
      </c>
      <c r="E85" s="84">
        <f>+'[1]PROGRAMA 3'!CJ85</f>
        <v>0</v>
      </c>
      <c r="F85" s="81">
        <f t="shared" si="1"/>
        <v>9500000</v>
      </c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</row>
    <row r="86" spans="1:22" x14ac:dyDescent="0.25">
      <c r="A86" s="79" t="s">
        <v>301</v>
      </c>
      <c r="B86" s="88" t="s">
        <v>302</v>
      </c>
      <c r="C86" s="81">
        <f>SUM(C87:C89)</f>
        <v>4426247.7</v>
      </c>
      <c r="D86" s="81">
        <f>SUM(D87:D89)</f>
        <v>3175000</v>
      </c>
      <c r="E86" s="81">
        <f>SUM(E87:E89)</f>
        <v>43230824.103333332</v>
      </c>
      <c r="F86" s="81">
        <f t="shared" si="1"/>
        <v>50832071.803333335</v>
      </c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</row>
    <row r="87" spans="1:22" x14ac:dyDescent="0.25">
      <c r="A87" s="82" t="s">
        <v>303</v>
      </c>
      <c r="B87" s="89" t="s">
        <v>304</v>
      </c>
      <c r="C87" s="84">
        <f>+'[1]PROGRAMA 1'!CE87</f>
        <v>1676247.7</v>
      </c>
      <c r="D87" s="84">
        <f>+'[1]PROGRAMA 2'!CK87</f>
        <v>3175000</v>
      </c>
      <c r="E87" s="84">
        <f>+'[1]PROGRAMA 3'!CJ87</f>
        <v>43230824.103333332</v>
      </c>
      <c r="F87" s="81">
        <f t="shared" si="1"/>
        <v>48082071.803333335</v>
      </c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</row>
    <row r="88" spans="1:22" x14ac:dyDescent="0.25">
      <c r="A88" s="82" t="s">
        <v>305</v>
      </c>
      <c r="B88" s="89" t="s">
        <v>306</v>
      </c>
      <c r="C88" s="84">
        <f>+'[1]PROGRAMA 1'!CE88</f>
        <v>1750000</v>
      </c>
      <c r="D88" s="84">
        <f>+'[1]PROGRAMA 2'!CK88</f>
        <v>0</v>
      </c>
      <c r="E88" s="84">
        <f>+'[1]PROGRAMA 3'!CJ88</f>
        <v>0</v>
      </c>
      <c r="F88" s="81">
        <f t="shared" si="1"/>
        <v>1750000</v>
      </c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</row>
    <row r="89" spans="1:22" x14ac:dyDescent="0.25">
      <c r="A89" s="82" t="s">
        <v>307</v>
      </c>
      <c r="B89" s="89" t="s">
        <v>308</v>
      </c>
      <c r="C89" s="84">
        <f>+'[1]PROGRAMA 1'!CE89</f>
        <v>1000000</v>
      </c>
      <c r="D89" s="84">
        <f>+'[1]PROGRAMA 2'!CK89</f>
        <v>0</v>
      </c>
      <c r="E89" s="84">
        <f>+'[1]PROGRAMA 3'!CJ89</f>
        <v>0</v>
      </c>
      <c r="F89" s="81">
        <f t="shared" si="1"/>
        <v>1000000</v>
      </c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</row>
    <row r="90" spans="1:22" x14ac:dyDescent="0.25">
      <c r="A90" s="79" t="s">
        <v>309</v>
      </c>
      <c r="B90" s="88" t="s">
        <v>310</v>
      </c>
      <c r="C90" s="81">
        <f>SUM(C91:C99)</f>
        <v>46967744</v>
      </c>
      <c r="D90" s="81">
        <f>SUM(D91:D99)</f>
        <v>41600000</v>
      </c>
      <c r="E90" s="81">
        <f>SUM(E91:E99)</f>
        <v>0</v>
      </c>
      <c r="F90" s="81">
        <f t="shared" si="1"/>
        <v>88567744</v>
      </c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</row>
    <row r="91" spans="1:22" x14ac:dyDescent="0.25">
      <c r="A91" s="82" t="s">
        <v>311</v>
      </c>
      <c r="B91" s="89" t="s">
        <v>312</v>
      </c>
      <c r="C91" s="84">
        <f>+'[1]PROGRAMA 1'!CE91</f>
        <v>13691744</v>
      </c>
      <c r="D91" s="84">
        <f>+'[1]PROGRAMA 2'!CK91</f>
        <v>5000000</v>
      </c>
      <c r="E91" s="84">
        <f>+'[1]PROGRAMA 3'!CJ91</f>
        <v>0</v>
      </c>
      <c r="F91" s="81">
        <f t="shared" si="1"/>
        <v>18691744</v>
      </c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</row>
    <row r="92" spans="1:22" x14ac:dyDescent="0.25">
      <c r="A92" s="82" t="s">
        <v>313</v>
      </c>
      <c r="B92" s="84" t="s">
        <v>314</v>
      </c>
      <c r="C92" s="84">
        <f>+'[1]PROGRAMA 1'!CE92</f>
        <v>300000</v>
      </c>
      <c r="D92" s="84">
        <f>+'[1]PROGRAMA 2'!CK92</f>
        <v>0</v>
      </c>
      <c r="E92" s="84">
        <f>+'[1]PROGRAMA 3'!CJ92</f>
        <v>0</v>
      </c>
      <c r="F92" s="81">
        <f t="shared" si="1"/>
        <v>300000</v>
      </c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</row>
    <row r="93" spans="1:22" x14ac:dyDescent="0.25">
      <c r="A93" s="82" t="s">
        <v>315</v>
      </c>
      <c r="B93" s="84" t="s">
        <v>316</v>
      </c>
      <c r="C93" s="84">
        <f>+'[1]PROGRAMA 1'!CE93</f>
        <v>0</v>
      </c>
      <c r="D93" s="84">
        <f>+'[1]PROGRAMA 2'!CK93</f>
        <v>0</v>
      </c>
      <c r="E93" s="84">
        <f>+'[1]PROGRAMA 3'!CJ93</f>
        <v>0</v>
      </c>
      <c r="F93" s="81">
        <f t="shared" si="1"/>
        <v>0</v>
      </c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</row>
    <row r="94" spans="1:22" x14ac:dyDescent="0.25">
      <c r="A94" s="82" t="s">
        <v>317</v>
      </c>
      <c r="B94" s="84" t="s">
        <v>318</v>
      </c>
      <c r="C94" s="84">
        <f>+'[1]PROGRAMA 1'!CE94</f>
        <v>1000000</v>
      </c>
      <c r="D94" s="84">
        <f>+'[1]PROGRAMA 2'!CK94</f>
        <v>2500000</v>
      </c>
      <c r="E94" s="84">
        <f>+'[1]PROGRAMA 3'!CJ94</f>
        <v>0</v>
      </c>
      <c r="F94" s="81">
        <f t="shared" si="1"/>
        <v>3500000</v>
      </c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</row>
    <row r="95" spans="1:22" x14ac:dyDescent="0.25">
      <c r="A95" s="82" t="s">
        <v>319</v>
      </c>
      <c r="B95" s="84" t="s">
        <v>320</v>
      </c>
      <c r="C95" s="84">
        <f>+'[1]PROGRAMA 1'!CE95</f>
        <v>10000000</v>
      </c>
      <c r="D95" s="84">
        <f>+'[1]PROGRAMA 2'!CK95</f>
        <v>12000000</v>
      </c>
      <c r="E95" s="84">
        <f>+'[1]PROGRAMA 3'!CJ95</f>
        <v>0</v>
      </c>
      <c r="F95" s="81">
        <f t="shared" si="1"/>
        <v>22000000</v>
      </c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</row>
    <row r="96" spans="1:22" x14ac:dyDescent="0.25">
      <c r="A96" s="82" t="s">
        <v>321</v>
      </c>
      <c r="B96" s="84" t="s">
        <v>322</v>
      </c>
      <c r="C96" s="84">
        <f>+'[1]PROGRAMA 1'!CE96</f>
        <v>9000000</v>
      </c>
      <c r="D96" s="84">
        <f>+'[1]PROGRAMA 2'!CK96</f>
        <v>0</v>
      </c>
      <c r="E96" s="84">
        <f>+'[1]PROGRAMA 3'!CJ96</f>
        <v>0</v>
      </c>
      <c r="F96" s="81">
        <f t="shared" si="1"/>
        <v>9000000</v>
      </c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</row>
    <row r="97" spans="1:22" x14ac:dyDescent="0.25">
      <c r="A97" s="82" t="s">
        <v>323</v>
      </c>
      <c r="B97" s="84" t="s">
        <v>324</v>
      </c>
      <c r="C97" s="84">
        <f>+'[1]PROGRAMA 1'!CE97</f>
        <v>1000000</v>
      </c>
      <c r="D97" s="84">
        <f>+'[1]PROGRAMA 2'!CK97</f>
        <v>5500000</v>
      </c>
      <c r="E97" s="84">
        <f>+'[1]PROGRAMA 3'!CJ97</f>
        <v>0</v>
      </c>
      <c r="F97" s="81">
        <f t="shared" si="1"/>
        <v>6500000</v>
      </c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</row>
    <row r="98" spans="1:22" x14ac:dyDescent="0.25">
      <c r="A98" s="82" t="s">
        <v>325</v>
      </c>
      <c r="B98" s="84" t="s">
        <v>326</v>
      </c>
      <c r="C98" s="84">
        <f>+'[1]PROGRAMA 1'!CE98</f>
        <v>11526000</v>
      </c>
      <c r="D98" s="84">
        <f>+'[1]PROGRAMA 2'!CK98</f>
        <v>16250000</v>
      </c>
      <c r="E98" s="84">
        <f>+'[1]PROGRAMA 3'!CJ98</f>
        <v>0</v>
      </c>
      <c r="F98" s="81">
        <f t="shared" si="1"/>
        <v>27776000</v>
      </c>
    </row>
    <row r="99" spans="1:22" x14ac:dyDescent="0.25">
      <c r="A99" s="82" t="s">
        <v>327</v>
      </c>
      <c r="B99" s="97" t="s">
        <v>328</v>
      </c>
      <c r="C99" s="84">
        <f>+'[1]PROGRAMA 1'!CE99</f>
        <v>450000</v>
      </c>
      <c r="D99" s="84">
        <f>+'[1]PROGRAMA 2'!CK99</f>
        <v>350000</v>
      </c>
      <c r="E99" s="84">
        <f>+'[1]PROGRAMA 3'!CJ99</f>
        <v>0</v>
      </c>
      <c r="F99" s="81">
        <f t="shared" si="1"/>
        <v>800000</v>
      </c>
    </row>
    <row r="100" spans="1:22" x14ac:dyDescent="0.25">
      <c r="A100" s="79" t="s">
        <v>329</v>
      </c>
      <c r="B100" s="88" t="s">
        <v>330</v>
      </c>
      <c r="C100" s="81">
        <f>SUM(C101:C102)</f>
        <v>4381000</v>
      </c>
      <c r="D100" s="81">
        <f>SUM(D101:D102)</f>
        <v>8300000</v>
      </c>
      <c r="E100" s="81">
        <f>SUM(E101:E102)</f>
        <v>0</v>
      </c>
      <c r="F100" s="81">
        <f t="shared" si="1"/>
        <v>12681000</v>
      </c>
    </row>
    <row r="101" spans="1:22" x14ac:dyDescent="0.25">
      <c r="A101" s="82" t="s">
        <v>331</v>
      </c>
      <c r="B101" s="97" t="s">
        <v>332</v>
      </c>
      <c r="C101" s="84">
        <f>+'[1]PROGRAMA 1'!CE101</f>
        <v>3500000</v>
      </c>
      <c r="D101" s="84">
        <f>+'[1]PROGRAMA 2'!CK101</f>
        <v>7000000</v>
      </c>
      <c r="E101" s="84">
        <f>+'[1]PROGRAMA 3'!CJ101</f>
        <v>0</v>
      </c>
      <c r="F101" s="81">
        <f t="shared" si="1"/>
        <v>10500000</v>
      </c>
    </row>
    <row r="102" spans="1:22" x14ac:dyDescent="0.25">
      <c r="A102" s="82" t="s">
        <v>333</v>
      </c>
      <c r="B102" s="89" t="s">
        <v>334</v>
      </c>
      <c r="C102" s="84">
        <f>+'[1]PROGRAMA 1'!CE102</f>
        <v>881000</v>
      </c>
      <c r="D102" s="84">
        <f>+'[1]PROGRAMA 2'!CK102</f>
        <v>1300000</v>
      </c>
      <c r="E102" s="84">
        <f>+'[1]PROGRAMA 3'!CJ102</f>
        <v>0</v>
      </c>
      <c r="F102" s="81">
        <f t="shared" si="1"/>
        <v>2181000</v>
      </c>
    </row>
    <row r="103" spans="1:22" x14ac:dyDescent="0.25">
      <c r="A103" s="79" t="s">
        <v>335</v>
      </c>
      <c r="B103" s="88" t="s">
        <v>336</v>
      </c>
      <c r="C103" s="81">
        <f>SUM(C104:C106)</f>
        <v>400000</v>
      </c>
      <c r="D103" s="81">
        <f>SUM(D104:D106)</f>
        <v>2100000</v>
      </c>
      <c r="E103" s="81">
        <f>SUM(E104:E106)</f>
        <v>0</v>
      </c>
      <c r="F103" s="81">
        <f t="shared" si="1"/>
        <v>2500000</v>
      </c>
    </row>
    <row r="104" spans="1:22" x14ac:dyDescent="0.25">
      <c r="A104" s="82" t="s">
        <v>337</v>
      </c>
      <c r="B104" s="89" t="s">
        <v>338</v>
      </c>
      <c r="C104" s="84">
        <f>+'[1]PROGRAMA 1'!CE104</f>
        <v>0</v>
      </c>
      <c r="D104" s="84">
        <f>+'[1]PROGRAMA 2'!CK104</f>
        <v>1000000</v>
      </c>
      <c r="E104" s="84">
        <f>+'[1]PROGRAMA 3'!CJ104</f>
        <v>0</v>
      </c>
      <c r="F104" s="81">
        <f t="shared" ref="F104:F167" si="2">+C104+D104+E104</f>
        <v>1000000</v>
      </c>
    </row>
    <row r="105" spans="1:22" x14ac:dyDescent="0.25">
      <c r="A105" s="82" t="s">
        <v>339</v>
      </c>
      <c r="B105" s="89" t="s">
        <v>340</v>
      </c>
      <c r="C105" s="84">
        <f>+'[1]PROGRAMA 1'!CE105</f>
        <v>400000</v>
      </c>
      <c r="D105" s="84">
        <f>+'[1]PROGRAMA 2'!CK105</f>
        <v>600000</v>
      </c>
      <c r="E105" s="84">
        <f>+'[1]PROGRAMA 3'!CJ105</f>
        <v>0</v>
      </c>
      <c r="F105" s="81">
        <f t="shared" si="2"/>
        <v>1000000</v>
      </c>
    </row>
    <row r="106" spans="1:22" ht="15.6" customHeight="1" x14ac:dyDescent="0.25">
      <c r="A106" s="82" t="s">
        <v>341</v>
      </c>
      <c r="B106" s="89" t="s">
        <v>342</v>
      </c>
      <c r="C106" s="84">
        <f>+'[1]PROGRAMA 1'!CE106</f>
        <v>0</v>
      </c>
      <c r="D106" s="84">
        <f>+'[1]PROGRAMA 2'!CK106</f>
        <v>500000</v>
      </c>
      <c r="E106" s="84">
        <f>+'[1]PROGRAMA 3'!CJ106</f>
        <v>0</v>
      </c>
      <c r="F106" s="81">
        <f t="shared" si="2"/>
        <v>500000</v>
      </c>
    </row>
    <row r="107" spans="1:22" x14ac:dyDescent="0.25">
      <c r="A107" s="66"/>
      <c r="B107" s="89"/>
      <c r="C107" s="81"/>
      <c r="D107" s="84"/>
      <c r="E107" s="84"/>
      <c r="F107" s="81"/>
    </row>
    <row r="108" spans="1:22" x14ac:dyDescent="0.25">
      <c r="A108" s="76" t="s">
        <v>22</v>
      </c>
      <c r="B108" s="93" t="s">
        <v>343</v>
      </c>
      <c r="C108" s="78">
        <f>+C109+C115+C119+C127+C136+C138</f>
        <v>37788750</v>
      </c>
      <c r="D108" s="78">
        <f>+D109+D115+D119+D127+D136+D138</f>
        <v>103245000</v>
      </c>
      <c r="E108" s="78">
        <f>+E109+E115+E119+E127+E136+E138</f>
        <v>21087500</v>
      </c>
      <c r="F108" s="78">
        <f t="shared" si="2"/>
        <v>162121250</v>
      </c>
    </row>
    <row r="109" spans="1:22" x14ac:dyDescent="0.25">
      <c r="A109" s="79" t="s">
        <v>344</v>
      </c>
      <c r="B109" s="88" t="s">
        <v>345</v>
      </c>
      <c r="C109" s="81">
        <f>SUM(C110:C114)</f>
        <v>16658750</v>
      </c>
      <c r="D109" s="81">
        <f>SUM(D110:D114)</f>
        <v>28400000</v>
      </c>
      <c r="E109" s="81">
        <f>SUM(E110:E114)</f>
        <v>9762500</v>
      </c>
      <c r="F109" s="81">
        <f t="shared" si="2"/>
        <v>54821250</v>
      </c>
    </row>
    <row r="110" spans="1:22" x14ac:dyDescent="0.25">
      <c r="A110" s="82" t="s">
        <v>346</v>
      </c>
      <c r="B110" s="89" t="s">
        <v>347</v>
      </c>
      <c r="C110" s="84">
        <f>+'[1]PROGRAMA 1'!CE110</f>
        <v>12120000</v>
      </c>
      <c r="D110" s="84">
        <f>+'[1]PROGRAMA 2'!CK110</f>
        <v>21500000</v>
      </c>
      <c r="E110" s="84">
        <f>+'[1]PROGRAMA 3'!CJ110</f>
        <v>9762500</v>
      </c>
      <c r="F110" s="81">
        <f t="shared" si="2"/>
        <v>43382500</v>
      </c>
    </row>
    <row r="111" spans="1:22" x14ac:dyDescent="0.25">
      <c r="A111" s="82" t="s">
        <v>348</v>
      </c>
      <c r="B111" s="89" t="s">
        <v>349</v>
      </c>
      <c r="C111" s="84">
        <f>+'[1]PROGRAMA 1'!CE111</f>
        <v>150000</v>
      </c>
      <c r="D111" s="84">
        <f>+'[1]PROGRAMA 2'!CK111</f>
        <v>880000</v>
      </c>
      <c r="E111" s="84">
        <f>+'[1]PROGRAMA 3'!CJ111</f>
        <v>0</v>
      </c>
      <c r="F111" s="81">
        <f t="shared" si="2"/>
        <v>1030000</v>
      </c>
    </row>
    <row r="112" spans="1:22" x14ac:dyDescent="0.25">
      <c r="A112" s="82" t="s">
        <v>350</v>
      </c>
      <c r="B112" s="89" t="s">
        <v>351</v>
      </c>
      <c r="C112" s="84">
        <f>+'[1]PROGRAMA 1'!CE112</f>
        <v>0</v>
      </c>
      <c r="D112" s="84">
        <f>+'[1]PROGRAMA 2'!CK112</f>
        <v>905000</v>
      </c>
      <c r="E112" s="84">
        <f>+'[1]PROGRAMA 3'!CJ112</f>
        <v>0</v>
      </c>
      <c r="F112" s="81">
        <f t="shared" si="2"/>
        <v>905000</v>
      </c>
    </row>
    <row r="113" spans="1:6" x14ac:dyDescent="0.25">
      <c r="A113" s="82" t="s">
        <v>352</v>
      </c>
      <c r="B113" s="89" t="s">
        <v>353</v>
      </c>
      <c r="C113" s="84">
        <f>+'[1]PROGRAMA 1'!CE113</f>
        <v>3358750</v>
      </c>
      <c r="D113" s="84">
        <f>+'[1]PROGRAMA 2'!CK113</f>
        <v>3235000</v>
      </c>
      <c r="E113" s="84">
        <f>+'[1]PROGRAMA 3'!CJ113</f>
        <v>0</v>
      </c>
      <c r="F113" s="81">
        <f t="shared" si="2"/>
        <v>6593750</v>
      </c>
    </row>
    <row r="114" spans="1:6" x14ac:dyDescent="0.25">
      <c r="A114" s="82" t="s">
        <v>354</v>
      </c>
      <c r="B114" s="89" t="s">
        <v>355</v>
      </c>
      <c r="C114" s="84">
        <f>+'[1]PROGRAMA 1'!CE114</f>
        <v>1030000</v>
      </c>
      <c r="D114" s="84">
        <f>+'[1]PROGRAMA 2'!CK114</f>
        <v>1880000</v>
      </c>
      <c r="E114" s="84">
        <f>+'[1]PROGRAMA 3'!CJ114</f>
        <v>0</v>
      </c>
      <c r="F114" s="81">
        <f t="shared" si="2"/>
        <v>2910000</v>
      </c>
    </row>
    <row r="115" spans="1:6" x14ac:dyDescent="0.25">
      <c r="A115" s="79" t="s">
        <v>356</v>
      </c>
      <c r="B115" s="88" t="s">
        <v>357</v>
      </c>
      <c r="C115" s="81">
        <f>SUM(C116:C118)</f>
        <v>1800000</v>
      </c>
      <c r="D115" s="81">
        <f>SUM(D116:D118)</f>
        <v>17000000</v>
      </c>
      <c r="E115" s="81">
        <f>SUM(E116:E118)</f>
        <v>0</v>
      </c>
      <c r="F115" s="81">
        <f t="shared" si="2"/>
        <v>18800000</v>
      </c>
    </row>
    <row r="116" spans="1:6" x14ac:dyDescent="0.25">
      <c r="A116" s="82" t="s">
        <v>358</v>
      </c>
      <c r="B116" s="89" t="s">
        <v>359</v>
      </c>
      <c r="C116" s="84">
        <f>+'[1]PROGRAMA 1'!CE116</f>
        <v>0</v>
      </c>
      <c r="D116" s="84">
        <f>+'[1]PROGRAMA 2'!CK116</f>
        <v>2000000</v>
      </c>
      <c r="E116" s="84">
        <f>+'[1]PROGRAMA 3'!CJ116</f>
        <v>0</v>
      </c>
      <c r="F116" s="81">
        <f t="shared" si="2"/>
        <v>2000000</v>
      </c>
    </row>
    <row r="117" spans="1:6" x14ac:dyDescent="0.25">
      <c r="A117" s="82" t="s">
        <v>360</v>
      </c>
      <c r="B117" s="89" t="s">
        <v>361</v>
      </c>
      <c r="C117" s="84">
        <f>+'[1]PROGRAMA 1'!CE117</f>
        <v>1800000</v>
      </c>
      <c r="D117" s="84">
        <f>+'[1]PROGRAMA 2'!CK117</f>
        <v>0</v>
      </c>
      <c r="E117" s="84">
        <f>+'[1]PROGRAMA 3'!CJ117</f>
        <v>0</v>
      </c>
      <c r="F117" s="81">
        <f t="shared" si="2"/>
        <v>1800000</v>
      </c>
    </row>
    <row r="118" spans="1:6" x14ac:dyDescent="0.25">
      <c r="A118" s="82" t="s">
        <v>362</v>
      </c>
      <c r="B118" s="89" t="s">
        <v>363</v>
      </c>
      <c r="C118" s="84">
        <f>+'[1]PROGRAMA 1'!CE118</f>
        <v>0</v>
      </c>
      <c r="D118" s="84">
        <f>+'[1]PROGRAMA 2'!CK118</f>
        <v>15000000</v>
      </c>
      <c r="E118" s="84">
        <f>+'[1]PROGRAMA 3'!CJ118</f>
        <v>0</v>
      </c>
      <c r="F118" s="81">
        <f t="shared" si="2"/>
        <v>15000000</v>
      </c>
    </row>
    <row r="119" spans="1:6" ht="33" x14ac:dyDescent="0.25">
      <c r="A119" s="79" t="s">
        <v>364</v>
      </c>
      <c r="B119" s="88" t="s">
        <v>365</v>
      </c>
      <c r="C119" s="81">
        <f>SUM(C120:C126)</f>
        <v>5590000</v>
      </c>
      <c r="D119" s="81">
        <f>SUM(D120:D126)</f>
        <v>9675000</v>
      </c>
      <c r="E119" s="81">
        <f>SUM(E120:E126)</f>
        <v>450000</v>
      </c>
      <c r="F119" s="81">
        <f>+C119+D119+E119</f>
        <v>15715000</v>
      </c>
    </row>
    <row r="120" spans="1:6" ht="16.350000000000001" customHeight="1" x14ac:dyDescent="0.25">
      <c r="A120" s="82" t="s">
        <v>366</v>
      </c>
      <c r="B120" s="89" t="s">
        <v>367</v>
      </c>
      <c r="C120" s="84">
        <f>+'[1]PROGRAMA 1'!CE120</f>
        <v>1525000</v>
      </c>
      <c r="D120" s="84">
        <f>+'[1]PROGRAMA 2'!CK120</f>
        <v>2000000</v>
      </c>
      <c r="E120" s="84">
        <f>+'[1]PROGRAMA 3'!CJ120</f>
        <v>0</v>
      </c>
      <c r="F120" s="81">
        <f t="shared" si="2"/>
        <v>3525000</v>
      </c>
    </row>
    <row r="121" spans="1:6" x14ac:dyDescent="0.25">
      <c r="A121" s="82" t="s">
        <v>368</v>
      </c>
      <c r="B121" s="84" t="s">
        <v>369</v>
      </c>
      <c r="C121" s="84">
        <f>+'[1]PROGRAMA 1'!CE121</f>
        <v>750000</v>
      </c>
      <c r="D121" s="84">
        <f>+'[1]PROGRAMA 2'!CK121</f>
        <v>1100000</v>
      </c>
      <c r="E121" s="84">
        <f>+'[1]PROGRAMA 3'!CJ121</f>
        <v>0</v>
      </c>
      <c r="F121" s="81">
        <f t="shared" si="2"/>
        <v>1850000</v>
      </c>
    </row>
    <row r="122" spans="1:6" x14ac:dyDescent="0.25">
      <c r="A122" s="82" t="s">
        <v>370</v>
      </c>
      <c r="B122" s="89" t="s">
        <v>371</v>
      </c>
      <c r="C122" s="84">
        <f>+'[1]PROGRAMA 1'!CE122</f>
        <v>500000</v>
      </c>
      <c r="D122" s="84">
        <f>+'[1]PROGRAMA 2'!CK122</f>
        <v>350000</v>
      </c>
      <c r="E122" s="84">
        <f>+'[1]PROGRAMA 3'!CJ122</f>
        <v>0</v>
      </c>
      <c r="F122" s="81">
        <f t="shared" si="2"/>
        <v>850000</v>
      </c>
    </row>
    <row r="123" spans="1:6" x14ac:dyDescent="0.25">
      <c r="A123" s="82" t="s">
        <v>372</v>
      </c>
      <c r="B123" s="84" t="s">
        <v>373</v>
      </c>
      <c r="C123" s="84">
        <f>+'[1]PROGRAMA 1'!CE123</f>
        <v>1045000</v>
      </c>
      <c r="D123" s="84">
        <f>+'[1]PROGRAMA 2'!CK123</f>
        <v>3100000</v>
      </c>
      <c r="E123" s="84">
        <f>+'[1]PROGRAMA 3'!CJ123</f>
        <v>450000</v>
      </c>
      <c r="F123" s="81">
        <f t="shared" si="2"/>
        <v>4595000</v>
      </c>
    </row>
    <row r="124" spans="1:6" ht="17.100000000000001" customHeight="1" x14ac:dyDescent="0.25">
      <c r="A124" s="82" t="s">
        <v>374</v>
      </c>
      <c r="B124" s="89" t="s">
        <v>375</v>
      </c>
      <c r="C124" s="84">
        <f>+'[1]PROGRAMA 1'!CE124</f>
        <v>300000</v>
      </c>
      <c r="D124" s="84">
        <f>+'[1]PROGRAMA 2'!CK124</f>
        <v>300000</v>
      </c>
      <c r="E124" s="84">
        <f>+'[1]PROGRAMA 3'!CJ124</f>
        <v>0</v>
      </c>
      <c r="F124" s="81">
        <f t="shared" si="2"/>
        <v>600000</v>
      </c>
    </row>
    <row r="125" spans="1:6" ht="15.6" customHeight="1" x14ac:dyDescent="0.25">
      <c r="A125" s="82" t="s">
        <v>376</v>
      </c>
      <c r="B125" s="89" t="s">
        <v>377</v>
      </c>
      <c r="C125" s="84">
        <f>+'[1]PROGRAMA 1'!CE125</f>
        <v>770000</v>
      </c>
      <c r="D125" s="84">
        <f>+'[1]PROGRAMA 2'!CK125</f>
        <v>2225000</v>
      </c>
      <c r="E125" s="84">
        <f>+'[1]PROGRAMA 3'!CJ125</f>
        <v>0</v>
      </c>
      <c r="F125" s="81">
        <f t="shared" si="2"/>
        <v>2995000</v>
      </c>
    </row>
    <row r="126" spans="1:6" x14ac:dyDescent="0.25">
      <c r="A126" s="82" t="s">
        <v>378</v>
      </c>
      <c r="B126" s="84" t="s">
        <v>379</v>
      </c>
      <c r="C126" s="84">
        <f>+'[1]PROGRAMA 1'!CE126</f>
        <v>700000</v>
      </c>
      <c r="D126" s="84">
        <f>+'[1]PROGRAMA 2'!CK126</f>
        <v>600000</v>
      </c>
      <c r="E126" s="84">
        <f>+'[1]PROGRAMA 3'!CJ126</f>
        <v>0</v>
      </c>
      <c r="F126" s="81">
        <f t="shared" si="2"/>
        <v>1300000</v>
      </c>
    </row>
    <row r="127" spans="1:6" x14ac:dyDescent="0.25">
      <c r="A127" s="79" t="s">
        <v>380</v>
      </c>
      <c r="B127" s="88" t="s">
        <v>381</v>
      </c>
      <c r="C127" s="81">
        <f>+C128+C129</f>
        <v>3915000</v>
      </c>
      <c r="D127" s="81">
        <f>+D128+D129</f>
        <v>3390000</v>
      </c>
      <c r="E127" s="81">
        <f>+E128+E129</f>
        <v>0</v>
      </c>
      <c r="F127" s="81">
        <f t="shared" si="2"/>
        <v>7305000</v>
      </c>
    </row>
    <row r="128" spans="1:6" x14ac:dyDescent="0.25">
      <c r="A128" s="82" t="s">
        <v>382</v>
      </c>
      <c r="B128" s="89" t="s">
        <v>383</v>
      </c>
      <c r="C128" s="84">
        <f>+'[1]PROGRAMA 1'!CE128</f>
        <v>810000</v>
      </c>
      <c r="D128" s="84">
        <f>+'[1]PROGRAMA 2'!CK128</f>
        <v>90000</v>
      </c>
      <c r="E128" s="84">
        <f>+'[1]PROGRAMA 3'!CJ128</f>
        <v>0</v>
      </c>
      <c r="F128" s="81">
        <f t="shared" si="2"/>
        <v>900000</v>
      </c>
    </row>
    <row r="129" spans="1:6" x14ac:dyDescent="0.25">
      <c r="A129" s="82" t="s">
        <v>384</v>
      </c>
      <c r="B129" s="89" t="s">
        <v>385</v>
      </c>
      <c r="C129" s="84">
        <f>SUM(C130:C135)</f>
        <v>3105000</v>
      </c>
      <c r="D129" s="84">
        <f>SUM(D130:D135)</f>
        <v>3300000</v>
      </c>
      <c r="E129" s="84">
        <f>+'[1]PROGRAMA 3'!CJ129</f>
        <v>0</v>
      </c>
      <c r="F129" s="81">
        <f t="shared" si="2"/>
        <v>6405000</v>
      </c>
    </row>
    <row r="130" spans="1:6" ht="17.850000000000001" customHeight="1" x14ac:dyDescent="0.25">
      <c r="A130" s="82" t="s">
        <v>386</v>
      </c>
      <c r="B130" s="89" t="s">
        <v>387</v>
      </c>
      <c r="C130" s="84">
        <f>+'[1]PROGRAMA 1'!CE130</f>
        <v>3000000</v>
      </c>
      <c r="D130" s="84">
        <f>+'[1]PROGRAMA 2'!CK130</f>
        <v>3000000</v>
      </c>
      <c r="E130" s="84">
        <f>+'[1]PROGRAMA 3'!CJ130</f>
        <v>0</v>
      </c>
      <c r="F130" s="81">
        <f t="shared" si="2"/>
        <v>6000000</v>
      </c>
    </row>
    <row r="131" spans="1:6" x14ac:dyDescent="0.25">
      <c r="A131" s="82" t="s">
        <v>388</v>
      </c>
      <c r="B131" s="89" t="s">
        <v>389</v>
      </c>
      <c r="C131" s="84">
        <f>+'[1]PROGRAMA 1'!CE131</f>
        <v>30000</v>
      </c>
      <c r="D131" s="84">
        <f>+'[1]PROGRAMA 2'!CK131</f>
        <v>0</v>
      </c>
      <c r="E131" s="84">
        <f>+'[1]PROGRAMA 3'!CJ131</f>
        <v>0</v>
      </c>
      <c r="F131" s="81">
        <f t="shared" si="2"/>
        <v>30000</v>
      </c>
    </row>
    <row r="132" spans="1:6" x14ac:dyDescent="0.25">
      <c r="A132" s="82" t="s">
        <v>390</v>
      </c>
      <c r="B132" s="89" t="s">
        <v>391</v>
      </c>
      <c r="C132" s="84">
        <f>+'[1]PROGRAMA 1'!CE132</f>
        <v>0</v>
      </c>
      <c r="D132" s="84">
        <f>+'[1]PROGRAMA 2'!CK132</f>
        <v>0</v>
      </c>
      <c r="E132" s="84">
        <f>+'[1]PROGRAMA 3'!CJ132</f>
        <v>0</v>
      </c>
      <c r="F132" s="81">
        <f t="shared" si="2"/>
        <v>0</v>
      </c>
    </row>
    <row r="133" spans="1:6" ht="15.6" customHeight="1" x14ac:dyDescent="0.25">
      <c r="A133" s="82" t="s">
        <v>392</v>
      </c>
      <c r="B133" s="89" t="s">
        <v>393</v>
      </c>
      <c r="C133" s="84">
        <f>+'[1]PROGRAMA 1'!CE133</f>
        <v>0</v>
      </c>
      <c r="D133" s="84">
        <f>+'[1]PROGRAMA 2'!CK133</f>
        <v>300000</v>
      </c>
      <c r="E133" s="84">
        <f>+'[1]PROGRAMA 3'!CJ133</f>
        <v>0</v>
      </c>
      <c r="F133" s="81">
        <f t="shared" si="2"/>
        <v>300000</v>
      </c>
    </row>
    <row r="134" spans="1:6" x14ac:dyDescent="0.25">
      <c r="A134" s="82" t="s">
        <v>394</v>
      </c>
      <c r="B134" s="89" t="s">
        <v>395</v>
      </c>
      <c r="C134" s="84">
        <f>+'[1]PROGRAMA 1'!CE134</f>
        <v>0</v>
      </c>
      <c r="D134" s="84">
        <f>+'[1]PROGRAMA 2'!CK134</f>
        <v>0</v>
      </c>
      <c r="E134" s="84">
        <f>+'[1]PROGRAMA 3'!CJ134</f>
        <v>0</v>
      </c>
      <c r="F134" s="81">
        <f t="shared" si="2"/>
        <v>0</v>
      </c>
    </row>
    <row r="135" spans="1:6" x14ac:dyDescent="0.25">
      <c r="A135" s="82" t="s">
        <v>396</v>
      </c>
      <c r="B135" s="89" t="s">
        <v>397</v>
      </c>
      <c r="C135" s="84">
        <f>+'[1]PROGRAMA 1'!CE135</f>
        <v>75000</v>
      </c>
      <c r="D135" s="84">
        <f>+'[1]PROGRAMA 2'!CK135</f>
        <v>0</v>
      </c>
      <c r="E135" s="84">
        <f>+'[1]PROGRAMA 3'!CJ135</f>
        <v>0</v>
      </c>
      <c r="F135" s="81">
        <f t="shared" si="2"/>
        <v>75000</v>
      </c>
    </row>
    <row r="136" spans="1:6" x14ac:dyDescent="0.25">
      <c r="A136" s="79" t="s">
        <v>398</v>
      </c>
      <c r="B136" s="88" t="s">
        <v>399</v>
      </c>
      <c r="C136" s="81">
        <f>SUM(C137)</f>
        <v>0</v>
      </c>
      <c r="D136" s="81">
        <f>SUM(D137)</f>
        <v>21000000</v>
      </c>
      <c r="E136" s="81">
        <f>SUM(E137)</f>
        <v>0</v>
      </c>
      <c r="F136" s="81">
        <f t="shared" si="2"/>
        <v>21000000</v>
      </c>
    </row>
    <row r="137" spans="1:6" x14ac:dyDescent="0.25">
      <c r="A137" s="82" t="s">
        <v>400</v>
      </c>
      <c r="B137" s="84" t="s">
        <v>401</v>
      </c>
      <c r="C137" s="84">
        <f>+'[1]PROGRAMA 1'!CE137</f>
        <v>0</v>
      </c>
      <c r="D137" s="84">
        <f>+'[1]PROGRAMA 2'!CK137</f>
        <v>21000000</v>
      </c>
      <c r="E137" s="84">
        <f>+'[1]PROGRAMA 3'!CJ137</f>
        <v>0</v>
      </c>
      <c r="F137" s="81">
        <f t="shared" si="2"/>
        <v>21000000</v>
      </c>
    </row>
    <row r="138" spans="1:6" x14ac:dyDescent="0.25">
      <c r="A138" s="79" t="s">
        <v>402</v>
      </c>
      <c r="B138" s="81" t="s">
        <v>403</v>
      </c>
      <c r="C138" s="81">
        <f>SUM(C139:C146)</f>
        <v>9825000</v>
      </c>
      <c r="D138" s="81">
        <f>SUM(D139:D146)</f>
        <v>23780000</v>
      </c>
      <c r="E138" s="81">
        <f>SUM(E139:E146)</f>
        <v>10875000</v>
      </c>
      <c r="F138" s="81">
        <f t="shared" si="2"/>
        <v>44480000</v>
      </c>
    </row>
    <row r="139" spans="1:6" x14ac:dyDescent="0.25">
      <c r="A139" s="82" t="s">
        <v>404</v>
      </c>
      <c r="B139" s="84" t="s">
        <v>405</v>
      </c>
      <c r="C139" s="84">
        <f>+'[1]PROGRAMA 1'!CE139</f>
        <v>1275000</v>
      </c>
      <c r="D139" s="84">
        <f>+'[1]PROGRAMA 2'!CK139</f>
        <v>3440000</v>
      </c>
      <c r="E139" s="84">
        <f>+'[1]PROGRAMA 3'!CJ139</f>
        <v>0</v>
      </c>
      <c r="F139" s="81">
        <f t="shared" si="2"/>
        <v>4715000</v>
      </c>
    </row>
    <row r="140" spans="1:6" x14ac:dyDescent="0.25">
      <c r="A140" s="82" t="s">
        <v>406</v>
      </c>
      <c r="B140" s="84" t="s">
        <v>407</v>
      </c>
      <c r="C140" s="84">
        <f>+'[1]PROGRAMA 1'!CE140</f>
        <v>0</v>
      </c>
      <c r="D140" s="84">
        <f>+'[1]PROGRAMA 2'!CK140</f>
        <v>1210000</v>
      </c>
      <c r="E140" s="84">
        <f>+'[1]PROGRAMA 3'!CJ140</f>
        <v>0</v>
      </c>
      <c r="F140" s="81">
        <f t="shared" si="2"/>
        <v>1210000</v>
      </c>
    </row>
    <row r="141" spans="1:6" x14ac:dyDescent="0.25">
      <c r="A141" s="82" t="s">
        <v>408</v>
      </c>
      <c r="B141" s="84" t="s">
        <v>409</v>
      </c>
      <c r="C141" s="84">
        <f>+'[1]PROGRAMA 1'!CE141</f>
        <v>3220000</v>
      </c>
      <c r="D141" s="84">
        <f>+'[1]PROGRAMA 2'!CK141</f>
        <v>6260000</v>
      </c>
      <c r="E141" s="84">
        <f>+'[1]PROGRAMA 3'!CJ141</f>
        <v>2675000</v>
      </c>
      <c r="F141" s="81">
        <f t="shared" si="2"/>
        <v>12155000</v>
      </c>
    </row>
    <row r="142" spans="1:6" x14ac:dyDescent="0.25">
      <c r="A142" s="82" t="s">
        <v>410</v>
      </c>
      <c r="B142" s="84" t="s">
        <v>411</v>
      </c>
      <c r="C142" s="84">
        <f>+'[1]PROGRAMA 1'!CE142</f>
        <v>1605000</v>
      </c>
      <c r="D142" s="84">
        <f>+'[1]PROGRAMA 2'!CK142</f>
        <v>4000000</v>
      </c>
      <c r="E142" s="84">
        <f>+'[1]PROGRAMA 3'!CJ142</f>
        <v>5700000</v>
      </c>
      <c r="F142" s="81">
        <f t="shared" si="2"/>
        <v>11305000</v>
      </c>
    </row>
    <row r="143" spans="1:6" x14ac:dyDescent="0.25">
      <c r="A143" s="82" t="s">
        <v>412</v>
      </c>
      <c r="B143" s="84" t="s">
        <v>413</v>
      </c>
      <c r="C143" s="84">
        <f>+'[1]PROGRAMA 1'!CE143</f>
        <v>2895000</v>
      </c>
      <c r="D143" s="84">
        <f>+'[1]PROGRAMA 2'!CK143</f>
        <v>3410000</v>
      </c>
      <c r="E143" s="84">
        <f>+'[1]PROGRAMA 3'!CJ143</f>
        <v>0</v>
      </c>
      <c r="F143" s="81">
        <f t="shared" si="2"/>
        <v>6305000</v>
      </c>
    </row>
    <row r="144" spans="1:6" x14ac:dyDescent="0.25">
      <c r="A144" s="82" t="s">
        <v>414</v>
      </c>
      <c r="B144" s="84" t="s">
        <v>415</v>
      </c>
      <c r="C144" s="84">
        <f>+'[1]PROGRAMA 1'!CE144</f>
        <v>690000</v>
      </c>
      <c r="D144" s="84">
        <f>+'[1]PROGRAMA 2'!CK144</f>
        <v>3565000</v>
      </c>
      <c r="E144" s="84">
        <f>+'[1]PROGRAMA 3'!CJ144</f>
        <v>0</v>
      </c>
      <c r="F144" s="81">
        <f t="shared" si="2"/>
        <v>4255000</v>
      </c>
    </row>
    <row r="145" spans="1:6" x14ac:dyDescent="0.25">
      <c r="A145" s="82" t="s">
        <v>416</v>
      </c>
      <c r="B145" s="84" t="s">
        <v>417</v>
      </c>
      <c r="C145" s="84">
        <f>+'[1]PROGRAMA 1'!CE145</f>
        <v>0</v>
      </c>
      <c r="D145" s="84">
        <f>+'[1]PROGRAMA 2'!CK145</f>
        <v>550000</v>
      </c>
      <c r="E145" s="84">
        <f>+'[1]PROGRAMA 3'!CJ145</f>
        <v>0</v>
      </c>
      <c r="F145" s="81">
        <f t="shared" si="2"/>
        <v>550000</v>
      </c>
    </row>
    <row r="146" spans="1:6" x14ac:dyDescent="0.25">
      <c r="A146" s="82" t="s">
        <v>418</v>
      </c>
      <c r="B146" s="84" t="s">
        <v>419</v>
      </c>
      <c r="C146" s="84">
        <f>+'[1]PROGRAMA 1'!CE146</f>
        <v>140000</v>
      </c>
      <c r="D146" s="84">
        <f>+'[1]PROGRAMA 2'!CK146</f>
        <v>1345000</v>
      </c>
      <c r="E146" s="84">
        <f>+'[1]PROGRAMA 3'!CJ146</f>
        <v>2500000</v>
      </c>
      <c r="F146" s="81">
        <f t="shared" si="2"/>
        <v>3985000</v>
      </c>
    </row>
    <row r="147" spans="1:6" x14ac:dyDescent="0.25">
      <c r="A147" s="82"/>
      <c r="B147" s="84"/>
      <c r="C147" s="84"/>
      <c r="D147" s="84"/>
      <c r="E147" s="84"/>
      <c r="F147" s="81"/>
    </row>
    <row r="148" spans="1:6" x14ac:dyDescent="0.25">
      <c r="A148" s="76" t="s">
        <v>11</v>
      </c>
      <c r="B148" s="98" t="s">
        <v>420</v>
      </c>
      <c r="C148" s="78">
        <f>+C149</f>
        <v>0</v>
      </c>
      <c r="D148" s="78">
        <f>+D149</f>
        <v>0</v>
      </c>
      <c r="E148" s="78">
        <f>+E149</f>
        <v>0</v>
      </c>
      <c r="F148" s="78">
        <f t="shared" si="2"/>
        <v>0</v>
      </c>
    </row>
    <row r="149" spans="1:6" x14ac:dyDescent="0.25">
      <c r="A149" s="79" t="s">
        <v>421</v>
      </c>
      <c r="B149" s="99" t="s">
        <v>422</v>
      </c>
      <c r="C149" s="81">
        <f>SUM(C150)</f>
        <v>0</v>
      </c>
      <c r="D149" s="81">
        <f>SUM(D150)</f>
        <v>0</v>
      </c>
      <c r="E149" s="81">
        <f>SUM(E150)</f>
        <v>0</v>
      </c>
      <c r="F149" s="81">
        <f t="shared" si="2"/>
        <v>0</v>
      </c>
    </row>
    <row r="150" spans="1:6" x14ac:dyDescent="0.25">
      <c r="A150" s="82" t="s">
        <v>423</v>
      </c>
      <c r="B150" s="100" t="s">
        <v>424</v>
      </c>
      <c r="C150" s="84">
        <f>+'[1]PROGRAMA 1'!CE150</f>
        <v>0</v>
      </c>
      <c r="D150" s="84">
        <f>+'[1]PROGRAMA 2'!CK150</f>
        <v>0</v>
      </c>
      <c r="E150" s="84">
        <f>+'[1]PROGRAMA 3'!CJ150</f>
        <v>0</v>
      </c>
      <c r="F150" s="81">
        <f t="shared" si="2"/>
        <v>0</v>
      </c>
    </row>
    <row r="151" spans="1:6" x14ac:dyDescent="0.25">
      <c r="A151" s="82"/>
      <c r="B151" s="100"/>
      <c r="C151" s="84"/>
      <c r="D151" s="84"/>
      <c r="E151" s="84"/>
      <c r="F151" s="81"/>
    </row>
    <row r="152" spans="1:6" x14ac:dyDescent="0.25">
      <c r="A152" s="76" t="s">
        <v>425</v>
      </c>
      <c r="B152" s="93" t="s">
        <v>426</v>
      </c>
      <c r="C152" s="78">
        <f>+C153+C162+C167</f>
        <v>20350000</v>
      </c>
      <c r="D152" s="78">
        <f>+D153+D162+D167</f>
        <v>32758717.539999999</v>
      </c>
      <c r="E152" s="78">
        <f>+E153+E162+E167</f>
        <v>153860000</v>
      </c>
      <c r="F152" s="78">
        <f t="shared" si="2"/>
        <v>206968717.53999999</v>
      </c>
    </row>
    <row r="153" spans="1:6" ht="15" customHeight="1" x14ac:dyDescent="0.25">
      <c r="A153" s="79" t="s">
        <v>427</v>
      </c>
      <c r="B153" s="88" t="s">
        <v>428</v>
      </c>
      <c r="C153" s="81">
        <f>SUM(C154:C161)</f>
        <v>10900000</v>
      </c>
      <c r="D153" s="81">
        <f>SUM(D154:D161)</f>
        <v>22208717.539999999</v>
      </c>
      <c r="E153" s="81">
        <f>SUM(E154:E161)</f>
        <v>153860000</v>
      </c>
      <c r="F153" s="81">
        <f t="shared" si="2"/>
        <v>186968717.53999999</v>
      </c>
    </row>
    <row r="154" spans="1:6" x14ac:dyDescent="0.25">
      <c r="A154" s="82" t="s">
        <v>429</v>
      </c>
      <c r="B154" s="89" t="s">
        <v>430</v>
      </c>
      <c r="C154" s="84">
        <f>+'[1]PROGRAMA 1'!CE154</f>
        <v>600000</v>
      </c>
      <c r="D154" s="84">
        <f>+'[1]PROGRAMA 2'!CK154</f>
        <v>0</v>
      </c>
      <c r="E154" s="84">
        <f>+'[1]PROGRAMA 3'!CJ154</f>
        <v>0</v>
      </c>
      <c r="F154" s="81">
        <f t="shared" si="2"/>
        <v>600000</v>
      </c>
    </row>
    <row r="155" spans="1:6" x14ac:dyDescent="0.25">
      <c r="A155" s="82" t="s">
        <v>431</v>
      </c>
      <c r="B155" s="89" t="s">
        <v>432</v>
      </c>
      <c r="C155" s="84">
        <f>+'[1]PROGRAMA 1'!CE155</f>
        <v>0</v>
      </c>
      <c r="D155" s="84">
        <f>+'[1]PROGRAMA 2'!CK155</f>
        <v>0</v>
      </c>
      <c r="E155" s="84">
        <f>+'[1]PROGRAMA 3'!CJ155</f>
        <v>107000000</v>
      </c>
      <c r="F155" s="81">
        <f t="shared" si="2"/>
        <v>107000000</v>
      </c>
    </row>
    <row r="156" spans="1:6" x14ac:dyDescent="0.25">
      <c r="A156" s="82" t="s">
        <v>433</v>
      </c>
      <c r="B156" s="89" t="s">
        <v>434</v>
      </c>
      <c r="C156" s="84">
        <f>+'[1]PROGRAMA 1'!CE156</f>
        <v>3000000</v>
      </c>
      <c r="D156" s="84">
        <f>+'[1]PROGRAMA 2'!CK156</f>
        <v>1500000</v>
      </c>
      <c r="E156" s="84">
        <f>+'[1]PROGRAMA 3'!CJ156</f>
        <v>13400000</v>
      </c>
      <c r="F156" s="81">
        <f t="shared" si="2"/>
        <v>17900000</v>
      </c>
    </row>
    <row r="157" spans="1:6" x14ac:dyDescent="0.25">
      <c r="A157" s="82" t="s">
        <v>435</v>
      </c>
      <c r="B157" s="101" t="s">
        <v>436</v>
      </c>
      <c r="C157" s="84">
        <f>+'[1]PROGRAMA 1'!CE157</f>
        <v>1500000</v>
      </c>
      <c r="D157" s="84">
        <f>+'[1]PROGRAMA 2'!CK157</f>
        <v>1580000</v>
      </c>
      <c r="E157" s="84">
        <f>+'[1]PROGRAMA 3'!CJ157</f>
        <v>3000000</v>
      </c>
      <c r="F157" s="81">
        <f t="shared" si="2"/>
        <v>6080000</v>
      </c>
    </row>
    <row r="158" spans="1:6" ht="14.1" customHeight="1" x14ac:dyDescent="0.25">
      <c r="A158" s="82" t="s">
        <v>437</v>
      </c>
      <c r="B158" s="89" t="s">
        <v>438</v>
      </c>
      <c r="C158" s="84">
        <f>+'[1]PROGRAMA 1'!CE158</f>
        <v>5100000</v>
      </c>
      <c r="D158" s="84">
        <f>+'[1]PROGRAMA 2'!CK158</f>
        <v>17446717.539999999</v>
      </c>
      <c r="E158" s="84">
        <f>+'[1]PROGRAMA 3'!CJ158</f>
        <v>24560000</v>
      </c>
      <c r="F158" s="81">
        <f t="shared" si="2"/>
        <v>47106717.539999999</v>
      </c>
    </row>
    <row r="159" spans="1:6" x14ac:dyDescent="0.25">
      <c r="A159" s="82" t="s">
        <v>439</v>
      </c>
      <c r="B159" s="84" t="s">
        <v>440</v>
      </c>
      <c r="C159" s="84">
        <f>+'[1]PROGRAMA 1'!CE159</f>
        <v>250000</v>
      </c>
      <c r="D159" s="84">
        <f>+'[1]PROGRAMA 2'!CK159</f>
        <v>0</v>
      </c>
      <c r="E159" s="84">
        <f>+'[1]PROGRAMA 3'!CJ159</f>
        <v>0</v>
      </c>
      <c r="F159" s="81">
        <f t="shared" si="2"/>
        <v>250000</v>
      </c>
    </row>
    <row r="160" spans="1:6" x14ac:dyDescent="0.25">
      <c r="A160" s="82" t="s">
        <v>441</v>
      </c>
      <c r="B160" s="89" t="s">
        <v>442</v>
      </c>
      <c r="C160" s="84">
        <f>+'[1]PROGRAMA 1'!CE160</f>
        <v>250000</v>
      </c>
      <c r="D160" s="84">
        <f>+'[1]PROGRAMA 2'!CK160</f>
        <v>0</v>
      </c>
      <c r="E160" s="84">
        <f>+'[1]PROGRAMA 3'!CJ160</f>
        <v>0</v>
      </c>
      <c r="F160" s="81">
        <f t="shared" si="2"/>
        <v>250000</v>
      </c>
    </row>
    <row r="161" spans="1:6" x14ac:dyDescent="0.25">
      <c r="A161" s="82" t="s">
        <v>443</v>
      </c>
      <c r="B161" s="89" t="s">
        <v>444</v>
      </c>
      <c r="C161" s="84">
        <f>+'[1]PROGRAMA 1'!CE161</f>
        <v>200000</v>
      </c>
      <c r="D161" s="84">
        <f>+'[1]PROGRAMA 2'!CK161</f>
        <v>1682000</v>
      </c>
      <c r="E161" s="84">
        <f>+'[1]PROGRAMA 3'!CJ161</f>
        <v>5900000</v>
      </c>
      <c r="F161" s="81">
        <f t="shared" si="2"/>
        <v>7782000</v>
      </c>
    </row>
    <row r="162" spans="1:6" x14ac:dyDescent="0.25">
      <c r="A162" s="79" t="s">
        <v>445</v>
      </c>
      <c r="B162" s="81" t="s">
        <v>446</v>
      </c>
      <c r="C162" s="81">
        <f>SUM(C163:C166)</f>
        <v>0</v>
      </c>
      <c r="D162" s="81">
        <f>SUM(D163:D166)</f>
        <v>0</v>
      </c>
      <c r="E162" s="81">
        <f>SUM(E163:E166)</f>
        <v>0</v>
      </c>
      <c r="F162" s="81">
        <f t="shared" si="2"/>
        <v>0</v>
      </c>
    </row>
    <row r="163" spans="1:6" x14ac:dyDescent="0.25">
      <c r="A163" s="82" t="s">
        <v>447</v>
      </c>
      <c r="B163" s="89" t="s">
        <v>448</v>
      </c>
      <c r="C163" s="84">
        <f>+'[1]PROGRAMA 1'!CE163</f>
        <v>0</v>
      </c>
      <c r="D163" s="84">
        <f>+'[1]PROGRAMA 2'!CK163</f>
        <v>0</v>
      </c>
      <c r="E163" s="84">
        <f>+'[1]PROGRAMA 3'!CJ163</f>
        <v>0</v>
      </c>
      <c r="F163" s="81">
        <f t="shared" si="2"/>
        <v>0</v>
      </c>
    </row>
    <row r="164" spans="1:6" x14ac:dyDescent="0.25">
      <c r="A164" s="82" t="s">
        <v>449</v>
      </c>
      <c r="B164" s="89" t="s">
        <v>450</v>
      </c>
      <c r="C164" s="84">
        <f>+'[1]PROGRAMA 1'!CE164</f>
        <v>0</v>
      </c>
      <c r="D164" s="84">
        <f>+'[1]PROGRAMA 2'!CK164</f>
        <v>0</v>
      </c>
      <c r="E164" s="84">
        <f>+'[1]PROGRAMA 3'!CJ164</f>
        <v>0</v>
      </c>
      <c r="F164" s="81">
        <f t="shared" si="2"/>
        <v>0</v>
      </c>
    </row>
    <row r="165" spans="1:6" x14ac:dyDescent="0.25">
      <c r="A165" s="82" t="s">
        <v>451</v>
      </c>
      <c r="B165" s="89" t="s">
        <v>452</v>
      </c>
      <c r="C165" s="84">
        <f>+'[1]PROGRAMA 1'!CE165</f>
        <v>0</v>
      </c>
      <c r="D165" s="84">
        <f>+'[1]PROGRAMA 2'!CK165</f>
        <v>0</v>
      </c>
      <c r="E165" s="84">
        <f>+'[1]PROGRAMA 3'!CJ165</f>
        <v>0</v>
      </c>
      <c r="F165" s="81">
        <f t="shared" si="2"/>
        <v>0</v>
      </c>
    </row>
    <row r="166" spans="1:6" x14ac:dyDescent="0.25">
      <c r="A166" s="82" t="s">
        <v>453</v>
      </c>
      <c r="B166" s="84" t="s">
        <v>454</v>
      </c>
      <c r="C166" s="84">
        <f>+'[1]PROGRAMA 1'!CE166</f>
        <v>0</v>
      </c>
      <c r="D166" s="84">
        <f>+'[1]PROGRAMA 2'!CK166</f>
        <v>0</v>
      </c>
      <c r="E166" s="84">
        <f>+'[1]PROGRAMA 3'!CJ166</f>
        <v>0</v>
      </c>
      <c r="F166" s="81">
        <f t="shared" si="2"/>
        <v>0</v>
      </c>
    </row>
    <row r="167" spans="1:6" x14ac:dyDescent="0.25">
      <c r="A167" s="79" t="s">
        <v>455</v>
      </c>
      <c r="B167" s="88" t="s">
        <v>456</v>
      </c>
      <c r="C167" s="81">
        <f>SUM(C168:C169)</f>
        <v>9450000</v>
      </c>
      <c r="D167" s="81">
        <f>SUM(D168:D169)</f>
        <v>10550000</v>
      </c>
      <c r="E167" s="81">
        <f>+'[1]PROGRAMA 3'!CJ167</f>
        <v>0</v>
      </c>
      <c r="F167" s="81">
        <f t="shared" si="2"/>
        <v>20000000</v>
      </c>
    </row>
    <row r="168" spans="1:6" x14ac:dyDescent="0.25">
      <c r="A168" s="82" t="s">
        <v>457</v>
      </c>
      <c r="B168" s="89" t="s">
        <v>458</v>
      </c>
      <c r="C168" s="84">
        <f>+'[1]PROGRAMA 1'!CE168</f>
        <v>0</v>
      </c>
      <c r="D168" s="84">
        <f>+'[1]PROGRAMA 2'!CK168</f>
        <v>0</v>
      </c>
      <c r="E168" s="84">
        <f>+'[1]PROGRAMA 3'!CJ168</f>
        <v>0</v>
      </c>
      <c r="F168" s="81">
        <f t="shared" ref="F168:F205" si="3">+C168+D168+E168</f>
        <v>0</v>
      </c>
    </row>
    <row r="169" spans="1:6" x14ac:dyDescent="0.25">
      <c r="A169" s="82" t="s">
        <v>459</v>
      </c>
      <c r="B169" s="89" t="s">
        <v>460</v>
      </c>
      <c r="C169" s="84">
        <f>+'[1]PROGRAMA 1'!CE169</f>
        <v>9450000</v>
      </c>
      <c r="D169" s="84">
        <f>+'[1]PROGRAMA 2'!CK169</f>
        <v>10550000</v>
      </c>
      <c r="E169" s="84">
        <f>+'[1]PROGRAMA 3'!CJ169</f>
        <v>0</v>
      </c>
      <c r="F169" s="81">
        <f t="shared" si="3"/>
        <v>20000000</v>
      </c>
    </row>
    <row r="170" spans="1:6" x14ac:dyDescent="0.25">
      <c r="A170" s="82"/>
      <c r="B170" s="89"/>
      <c r="C170" s="84"/>
      <c r="D170" s="84"/>
      <c r="E170" s="84"/>
      <c r="F170" s="81"/>
    </row>
    <row r="171" spans="1:6" x14ac:dyDescent="0.25">
      <c r="A171" s="76" t="s">
        <v>461</v>
      </c>
      <c r="B171" s="93" t="s">
        <v>98</v>
      </c>
      <c r="C171" s="78">
        <f>+C172+C187+C192+C195+C185</f>
        <v>40642646.299999997</v>
      </c>
      <c r="D171" s="78">
        <f>+D172+D187+D192+D195+D185</f>
        <v>378259825.19999999</v>
      </c>
      <c r="E171" s="78">
        <f>+E172+E187+E190+E192+E195+E185</f>
        <v>0</v>
      </c>
      <c r="F171" s="78">
        <f>+C171+D171+E171</f>
        <v>418902471.5</v>
      </c>
    </row>
    <row r="172" spans="1:6" x14ac:dyDescent="0.25">
      <c r="A172" s="82" t="s">
        <v>462</v>
      </c>
      <c r="B172" s="81" t="s">
        <v>463</v>
      </c>
      <c r="C172" s="81">
        <f>+C173+C175+C178</f>
        <v>0</v>
      </c>
      <c r="D172" s="81">
        <f>+D173+D175+D178</f>
        <v>227205679.83999997</v>
      </c>
      <c r="E172" s="81">
        <f>+E173+E175+E178</f>
        <v>0</v>
      </c>
      <c r="F172" s="81">
        <f t="shared" si="3"/>
        <v>227205679.83999997</v>
      </c>
    </row>
    <row r="173" spans="1:6" x14ac:dyDescent="0.25">
      <c r="A173" s="82" t="s">
        <v>464</v>
      </c>
      <c r="B173" s="84" t="s">
        <v>465</v>
      </c>
      <c r="C173" s="84">
        <f>+C174</f>
        <v>0</v>
      </c>
      <c r="D173" s="84">
        <f>+D174</f>
        <v>21488209.98</v>
      </c>
      <c r="E173" s="84">
        <f>+E174</f>
        <v>0</v>
      </c>
      <c r="F173" s="81">
        <f t="shared" si="3"/>
        <v>21488209.98</v>
      </c>
    </row>
    <row r="174" spans="1:6" ht="33" x14ac:dyDescent="0.25">
      <c r="A174" s="102" t="s">
        <v>466</v>
      </c>
      <c r="B174" s="103" t="s">
        <v>467</v>
      </c>
      <c r="C174" s="84">
        <f>+'[1]PROGRAMA 1'!CE174</f>
        <v>0</v>
      </c>
      <c r="D174" s="84">
        <f>+'[1]PROGRAMA 2'!CK174</f>
        <v>21488209.98</v>
      </c>
      <c r="E174" s="84">
        <v>0</v>
      </c>
      <c r="F174" s="81">
        <f t="shared" si="3"/>
        <v>21488209.98</v>
      </c>
    </row>
    <row r="175" spans="1:6" x14ac:dyDescent="0.25">
      <c r="A175" s="82" t="s">
        <v>468</v>
      </c>
      <c r="B175" s="84" t="s">
        <v>469</v>
      </c>
      <c r="C175" s="81">
        <f>SUM(C176:C177)</f>
        <v>0</v>
      </c>
      <c r="D175" s="81">
        <f>SUM(D176:D177)</f>
        <v>70000000</v>
      </c>
      <c r="E175" s="81">
        <f>SUM(E176:E177)</f>
        <v>0</v>
      </c>
      <c r="F175" s="81">
        <f t="shared" si="3"/>
        <v>70000000</v>
      </c>
    </row>
    <row r="176" spans="1:6" x14ac:dyDescent="0.25">
      <c r="A176" s="104" t="s">
        <v>470</v>
      </c>
      <c r="B176" s="105" t="s">
        <v>471</v>
      </c>
      <c r="C176" s="84">
        <f>+'[1]PROGRAMA 1'!CE176</f>
        <v>0</v>
      </c>
      <c r="D176" s="84">
        <f>+'[1]PROGRAMA 2'!CK176</f>
        <v>50000000</v>
      </c>
      <c r="E176" s="84">
        <v>0</v>
      </c>
      <c r="F176" s="81">
        <f t="shared" si="3"/>
        <v>50000000</v>
      </c>
    </row>
    <row r="177" spans="1:6" x14ac:dyDescent="0.25">
      <c r="A177" s="104" t="s">
        <v>472</v>
      </c>
      <c r="B177" s="105" t="s">
        <v>473</v>
      </c>
      <c r="C177" s="84">
        <f>+'[1]PROGRAMA 1'!CE177</f>
        <v>0</v>
      </c>
      <c r="D177" s="84">
        <f>+'[1]PROGRAMA 2'!CK177</f>
        <v>20000000</v>
      </c>
      <c r="E177" s="84">
        <v>0</v>
      </c>
      <c r="F177" s="81">
        <f t="shared" si="3"/>
        <v>20000000</v>
      </c>
    </row>
    <row r="178" spans="1:6" x14ac:dyDescent="0.25">
      <c r="A178" s="82" t="s">
        <v>474</v>
      </c>
      <c r="B178" s="84" t="s">
        <v>475</v>
      </c>
      <c r="C178" s="84">
        <f>SUM(C179:C182)</f>
        <v>0</v>
      </c>
      <c r="D178" s="84">
        <f>SUM(D179:D184)</f>
        <v>135717469.85999998</v>
      </c>
      <c r="E178" s="84">
        <f>SUM(E179:E182)</f>
        <v>0</v>
      </c>
      <c r="F178" s="81">
        <f>+C178+D178+E178</f>
        <v>135717469.85999998</v>
      </c>
    </row>
    <row r="179" spans="1:6" x14ac:dyDescent="0.25">
      <c r="A179" s="102" t="s">
        <v>476</v>
      </c>
      <c r="B179" s="106" t="s">
        <v>477</v>
      </c>
      <c r="C179" s="84">
        <f>+'[1]PROGRAMA 1'!CE179</f>
        <v>0</v>
      </c>
      <c r="D179" s="84">
        <f>+'[1]PROGRAMA 2'!CK179</f>
        <v>48470524.950000003</v>
      </c>
      <c r="E179" s="84">
        <v>0</v>
      </c>
      <c r="F179" s="81">
        <f t="shared" si="3"/>
        <v>48470524.950000003</v>
      </c>
    </row>
    <row r="180" spans="1:6" x14ac:dyDescent="0.25">
      <c r="A180" s="102" t="s">
        <v>478</v>
      </c>
      <c r="B180" s="106" t="s">
        <v>479</v>
      </c>
      <c r="C180" s="84">
        <f>+'[1]PROGRAMA 1'!CE180</f>
        <v>0</v>
      </c>
      <c r="D180" s="84">
        <f>+'[1]PROGRAMA 2'!CK180</f>
        <v>48470524.950000003</v>
      </c>
      <c r="E180" s="84">
        <v>0</v>
      </c>
      <c r="F180" s="81">
        <f t="shared" si="3"/>
        <v>48470524.950000003</v>
      </c>
    </row>
    <row r="181" spans="1:6" x14ac:dyDescent="0.25">
      <c r="A181" s="102" t="s">
        <v>480</v>
      </c>
      <c r="B181" s="107" t="s">
        <v>481</v>
      </c>
      <c r="C181" s="84">
        <f>+'[1]PROGRAMA 1'!CE181</f>
        <v>0</v>
      </c>
      <c r="D181" s="84">
        <f>+'[1]PROGRAMA 2'!CK181</f>
        <v>9694104.9900000002</v>
      </c>
      <c r="E181" s="84">
        <v>0</v>
      </c>
      <c r="F181" s="81">
        <f t="shared" si="3"/>
        <v>9694104.9900000002</v>
      </c>
    </row>
    <row r="182" spans="1:6" x14ac:dyDescent="0.25">
      <c r="A182" s="102" t="s">
        <v>482</v>
      </c>
      <c r="B182" s="106" t="s">
        <v>483</v>
      </c>
      <c r="C182" s="84">
        <f>+'[1]PROGRAMA 1'!CE182</f>
        <v>0</v>
      </c>
      <c r="D182" s="84">
        <f>+'[1]PROGRAMA 2'!CK182</f>
        <v>9694104.9900000002</v>
      </c>
      <c r="E182" s="84">
        <v>0</v>
      </c>
      <c r="F182" s="81">
        <f t="shared" si="3"/>
        <v>9694104.9900000002</v>
      </c>
    </row>
    <row r="183" spans="1:6" x14ac:dyDescent="0.25">
      <c r="A183" s="102" t="s">
        <v>484</v>
      </c>
      <c r="B183" s="106" t="s">
        <v>485</v>
      </c>
      <c r="C183" s="84">
        <f>+'[1]PROGRAMA 1'!CE185</f>
        <v>0</v>
      </c>
      <c r="D183" s="84">
        <f>+'[1]PROGRAMA 2'!CK183</f>
        <v>9694104.9900000002</v>
      </c>
      <c r="E183" s="84">
        <v>0</v>
      </c>
      <c r="F183" s="81">
        <f t="shared" si="3"/>
        <v>9694104.9900000002</v>
      </c>
    </row>
    <row r="184" spans="1:6" x14ac:dyDescent="0.25">
      <c r="A184" s="102" t="s">
        <v>486</v>
      </c>
      <c r="B184" s="106" t="s">
        <v>487</v>
      </c>
      <c r="C184" s="84">
        <f>+'[1]PROGRAMA 1'!CE186</f>
        <v>0</v>
      </c>
      <c r="D184" s="84">
        <f>+'[1]PROGRAMA 2'!CK184</f>
        <v>9694104.9900000002</v>
      </c>
      <c r="E184" s="84">
        <v>0</v>
      </c>
      <c r="F184" s="81">
        <f t="shared" si="3"/>
        <v>9694104.9900000002</v>
      </c>
    </row>
    <row r="185" spans="1:6" x14ac:dyDescent="0.25">
      <c r="A185" s="79" t="s">
        <v>488</v>
      </c>
      <c r="B185" s="88" t="s">
        <v>489</v>
      </c>
      <c r="C185" s="81">
        <f>+C186</f>
        <v>0</v>
      </c>
      <c r="D185" s="81">
        <f>+D186</f>
        <v>0</v>
      </c>
      <c r="E185" s="81">
        <f>+D185-'[1]PROGRAMA 2'!CK185</f>
        <v>0</v>
      </c>
      <c r="F185" s="81">
        <f t="shared" si="3"/>
        <v>0</v>
      </c>
    </row>
    <row r="186" spans="1:6" x14ac:dyDescent="0.25">
      <c r="A186" s="82" t="s">
        <v>490</v>
      </c>
      <c r="B186" s="89" t="s">
        <v>491</v>
      </c>
      <c r="C186" s="84">
        <f>+'[1]PROGRAMA 1'!CE186</f>
        <v>0</v>
      </c>
      <c r="D186" s="84">
        <f>+'[1]PROGRAMA 2'!CK186</f>
        <v>0</v>
      </c>
      <c r="E186" s="84">
        <f>+D186-'[1]PROGRAMA 2'!CK186</f>
        <v>0</v>
      </c>
      <c r="F186" s="81">
        <f t="shared" si="3"/>
        <v>0</v>
      </c>
    </row>
    <row r="187" spans="1:6" x14ac:dyDescent="0.25">
      <c r="A187" s="79" t="s">
        <v>492</v>
      </c>
      <c r="B187" s="88" t="s">
        <v>493</v>
      </c>
      <c r="C187" s="81">
        <f>SUM(C188:C189)</f>
        <v>27642646.300000001</v>
      </c>
      <c r="D187" s="81">
        <f>SUM(D188:D189)</f>
        <v>48191585.359999999</v>
      </c>
      <c r="E187" s="81">
        <f>+D187-'[1]PROGRAMA 2'!CK187</f>
        <v>0</v>
      </c>
      <c r="F187" s="81">
        <f t="shared" si="3"/>
        <v>75834231.659999996</v>
      </c>
    </row>
    <row r="188" spans="1:6" x14ac:dyDescent="0.25">
      <c r="A188" s="82" t="s">
        <v>494</v>
      </c>
      <c r="B188" s="89" t="s">
        <v>495</v>
      </c>
      <c r="C188" s="84">
        <f>+'[1]PROGRAMA 1'!CE188</f>
        <v>17642646.300000001</v>
      </c>
      <c r="D188" s="84">
        <f>+'[1]PROGRAMA 2'!CK188</f>
        <v>38191585.359999999</v>
      </c>
      <c r="E188" s="84">
        <f>+D188-'[1]PROGRAMA 2'!CK188</f>
        <v>0</v>
      </c>
      <c r="F188" s="81">
        <f t="shared" si="3"/>
        <v>55834231.659999996</v>
      </c>
    </row>
    <row r="189" spans="1:6" x14ac:dyDescent="0.25">
      <c r="A189" s="82" t="s">
        <v>496</v>
      </c>
      <c r="B189" s="89" t="s">
        <v>497</v>
      </c>
      <c r="C189" s="84">
        <f>+'[1]PROGRAMA 1'!CE189</f>
        <v>10000000</v>
      </c>
      <c r="D189" s="84">
        <f>+'[1]PROGRAMA 2'!CK189</f>
        <v>10000000</v>
      </c>
      <c r="E189" s="84">
        <f>+D189-'[1]PROGRAMA 2'!CK189</f>
        <v>0</v>
      </c>
      <c r="F189" s="81">
        <f t="shared" si="3"/>
        <v>20000000</v>
      </c>
    </row>
    <row r="190" spans="1:6" ht="33" x14ac:dyDescent="0.25">
      <c r="A190" s="79" t="s">
        <v>498</v>
      </c>
      <c r="B190" s="88" t="s">
        <v>499</v>
      </c>
      <c r="C190" s="81">
        <f>+C191</f>
        <v>0</v>
      </c>
      <c r="D190" s="81">
        <f>+D191</f>
        <v>0</v>
      </c>
      <c r="E190" s="81">
        <f>+E191</f>
        <v>0</v>
      </c>
      <c r="F190" s="81">
        <f t="shared" si="3"/>
        <v>0</v>
      </c>
    </row>
    <row r="191" spans="1:6" x14ac:dyDescent="0.25">
      <c r="A191" s="82" t="s">
        <v>500</v>
      </c>
      <c r="B191" s="89" t="s">
        <v>501</v>
      </c>
      <c r="C191" s="84">
        <f>+'[1]PROGRAMA 1'!CE191</f>
        <v>0</v>
      </c>
      <c r="D191" s="84">
        <v>0</v>
      </c>
      <c r="E191" s="84">
        <f>+'[1]PROGRAMA 3'!CJ191</f>
        <v>0</v>
      </c>
      <c r="F191" s="81">
        <f t="shared" si="3"/>
        <v>0</v>
      </c>
    </row>
    <row r="192" spans="1:6" x14ac:dyDescent="0.25">
      <c r="A192" s="79" t="s">
        <v>502</v>
      </c>
      <c r="B192" s="88" t="s">
        <v>503</v>
      </c>
      <c r="C192" s="81">
        <f>SUM(C193:C194)</f>
        <v>2000000</v>
      </c>
      <c r="D192" s="81">
        <f>SUM(D193:D194)</f>
        <v>2000000</v>
      </c>
      <c r="E192" s="81">
        <f>SUM(E193:E194)</f>
        <v>0</v>
      </c>
      <c r="F192" s="81">
        <f t="shared" si="3"/>
        <v>4000000</v>
      </c>
    </row>
    <row r="193" spans="1:22" x14ac:dyDescent="0.25">
      <c r="A193" s="82" t="s">
        <v>504</v>
      </c>
      <c r="B193" s="89" t="s">
        <v>505</v>
      </c>
      <c r="C193" s="84">
        <f>+'[1]PROGRAMA 1'!CE193</f>
        <v>2000000</v>
      </c>
      <c r="D193" s="84">
        <f>+'[1]PROGRAMA 2'!CK193</f>
        <v>2000000</v>
      </c>
      <c r="E193" s="84">
        <f>+D193-'[1]PROGRAMA 2'!CK193</f>
        <v>0</v>
      </c>
      <c r="F193" s="81">
        <f t="shared" si="3"/>
        <v>4000000</v>
      </c>
    </row>
    <row r="194" spans="1:22" x14ac:dyDescent="0.25">
      <c r="A194" s="82" t="s">
        <v>506</v>
      </c>
      <c r="B194" s="89" t="s">
        <v>507</v>
      </c>
      <c r="C194" s="84">
        <f>+'[1]PROGRAMA 1'!CE194</f>
        <v>0</v>
      </c>
      <c r="D194" s="84">
        <f>+'[1]PROGRAMA 2'!CK194</f>
        <v>0</v>
      </c>
      <c r="E194" s="84">
        <f>+D194-'[1]PROGRAMA 2'!CK194</f>
        <v>0</v>
      </c>
      <c r="F194" s="81">
        <f t="shared" si="3"/>
        <v>0</v>
      </c>
    </row>
    <row r="195" spans="1:22" x14ac:dyDescent="0.25">
      <c r="A195" s="79" t="s">
        <v>508</v>
      </c>
      <c r="B195" s="88" t="s">
        <v>509</v>
      </c>
      <c r="C195" s="81">
        <f>+C196</f>
        <v>11000000</v>
      </c>
      <c r="D195" s="81">
        <f>+D196</f>
        <v>100862560</v>
      </c>
      <c r="E195" s="81">
        <f>+E196</f>
        <v>0</v>
      </c>
      <c r="F195" s="81">
        <f t="shared" si="3"/>
        <v>111862560</v>
      </c>
    </row>
    <row r="196" spans="1:22" x14ac:dyDescent="0.25">
      <c r="A196" s="82" t="s">
        <v>510</v>
      </c>
      <c r="B196" s="84" t="s">
        <v>511</v>
      </c>
      <c r="C196" s="84">
        <f>SUM(C197:C200)</f>
        <v>11000000</v>
      </c>
      <c r="D196" s="84">
        <f>SUM(D197:D200)</f>
        <v>100862560</v>
      </c>
      <c r="E196" s="84">
        <f>SUM(E197:E200)</f>
        <v>0</v>
      </c>
      <c r="F196" s="108">
        <f t="shared" si="3"/>
        <v>111862560</v>
      </c>
    </row>
    <row r="197" spans="1:22" x14ac:dyDescent="0.25">
      <c r="A197" s="82" t="s">
        <v>512</v>
      </c>
      <c r="B197" s="89" t="s">
        <v>513</v>
      </c>
      <c r="C197" s="84">
        <v>0</v>
      </c>
      <c r="D197" s="84">
        <f>'[1]PROGRAMA 2'!CH197</f>
        <v>16100000</v>
      </c>
      <c r="E197" s="84">
        <v>0</v>
      </c>
      <c r="F197" s="108">
        <f t="shared" si="3"/>
        <v>16100000</v>
      </c>
    </row>
    <row r="198" spans="1:22" x14ac:dyDescent="0.25">
      <c r="A198" s="82" t="s">
        <v>514</v>
      </c>
      <c r="B198" s="89" t="s">
        <v>142</v>
      </c>
      <c r="C198" s="84">
        <v>0</v>
      </c>
      <c r="D198" s="84">
        <f>'[1]PROGRAMA 2'!CH198</f>
        <v>84762560</v>
      </c>
      <c r="E198" s="84">
        <v>0</v>
      </c>
      <c r="F198" s="108">
        <f t="shared" si="3"/>
        <v>84762560</v>
      </c>
    </row>
    <row r="199" spans="1:22" x14ac:dyDescent="0.25">
      <c r="A199" s="82" t="s">
        <v>515</v>
      </c>
      <c r="B199" s="89" t="s">
        <v>516</v>
      </c>
      <c r="C199" s="84">
        <v>0</v>
      </c>
      <c r="D199" s="84">
        <f>'[1]PROGRAMA 2'!CH199</f>
        <v>0</v>
      </c>
      <c r="E199" s="84">
        <v>0</v>
      </c>
      <c r="F199" s="108">
        <f t="shared" si="3"/>
        <v>0</v>
      </c>
    </row>
    <row r="200" spans="1:22" x14ac:dyDescent="0.25">
      <c r="A200" s="82" t="s">
        <v>517</v>
      </c>
      <c r="B200" s="84" t="s">
        <v>518</v>
      </c>
      <c r="C200" s="84">
        <f>'[1]PROGRAMA 1'!CB200</f>
        <v>11000000</v>
      </c>
      <c r="D200" s="84">
        <v>0</v>
      </c>
      <c r="E200" s="84">
        <v>0</v>
      </c>
      <c r="F200" s="81">
        <f t="shared" si="3"/>
        <v>11000000</v>
      </c>
    </row>
    <row r="201" spans="1:22" x14ac:dyDescent="0.25">
      <c r="A201" s="82"/>
      <c r="B201" s="84"/>
      <c r="C201" s="84"/>
      <c r="D201" s="84"/>
      <c r="E201" s="84"/>
      <c r="F201" s="81"/>
    </row>
    <row r="202" spans="1:22" x14ac:dyDescent="0.25">
      <c r="A202" s="76" t="s">
        <v>93</v>
      </c>
      <c r="B202" s="93" t="s">
        <v>519</v>
      </c>
      <c r="C202" s="78">
        <f>+C203</f>
        <v>63557850</v>
      </c>
      <c r="D202" s="78">
        <f>+D203</f>
        <v>70539580</v>
      </c>
      <c r="E202" s="78">
        <f>+'[1]PROGRAMA 2'!CK202-D202</f>
        <v>0</v>
      </c>
      <c r="F202" s="78">
        <f t="shared" si="3"/>
        <v>134097430</v>
      </c>
    </row>
    <row r="203" spans="1:22" s="111" customFormat="1" x14ac:dyDescent="0.25">
      <c r="A203" s="109" t="s">
        <v>520</v>
      </c>
      <c r="B203" s="110" t="s">
        <v>521</v>
      </c>
      <c r="C203" s="81">
        <f>SUM(C204:C205)</f>
        <v>63557850</v>
      </c>
      <c r="D203" s="81">
        <f>SUM(D204:D205)</f>
        <v>70539580</v>
      </c>
      <c r="E203" s="81">
        <f>+D204-'[1]PROGRAMA 2'!CK204</f>
        <v>0</v>
      </c>
      <c r="F203" s="81">
        <f t="shared" si="3"/>
        <v>134097430</v>
      </c>
    </row>
    <row r="204" spans="1:22" x14ac:dyDescent="0.25">
      <c r="A204" s="102" t="s">
        <v>522</v>
      </c>
      <c r="B204" s="107" t="s">
        <v>523</v>
      </c>
      <c r="C204" s="84">
        <f>+'[1]PROGRAMA 1'!CE202</f>
        <v>63557850</v>
      </c>
      <c r="D204" s="84">
        <f>+'[1]PROGRAMA 2'!CK204</f>
        <v>70539580</v>
      </c>
      <c r="E204" s="84">
        <f>+D205-'[1]PROGRAMA 2'!CK205</f>
        <v>0</v>
      </c>
      <c r="F204" s="81">
        <f t="shared" si="3"/>
        <v>134097430</v>
      </c>
    </row>
    <row r="205" spans="1:22" x14ac:dyDescent="0.25">
      <c r="A205" s="102" t="s">
        <v>524</v>
      </c>
      <c r="B205" s="107" t="s">
        <v>525</v>
      </c>
      <c r="C205" s="84">
        <f>+'[1]PROGRAMA 1'!CE205</f>
        <v>0</v>
      </c>
      <c r="D205" s="84">
        <f>+'[1]PROGRAMA 2'!CK205</f>
        <v>0</v>
      </c>
      <c r="E205" s="84">
        <f>+D205-'[1]PROGRAMA 2'!CK205</f>
        <v>0</v>
      </c>
      <c r="F205" s="81">
        <f t="shared" si="3"/>
        <v>0</v>
      </c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</row>
    <row r="206" spans="1:22" ht="17.25" thickBot="1" x14ac:dyDescent="0.3">
      <c r="A206" s="113"/>
      <c r="B206" s="113" t="s">
        <v>143</v>
      </c>
      <c r="C206" s="114">
        <f>+C202+C171+C152+C148+C108+C40+C9</f>
        <v>1314734701.72</v>
      </c>
      <c r="D206" s="114">
        <f>+D202+D171+D152+D148+D108+D40+D9</f>
        <v>2348613510.8599997</v>
      </c>
      <c r="E206" s="114">
        <f>+E202+E171+E152+E148+E108+E40+E9</f>
        <v>1212113953.7733333</v>
      </c>
      <c r="F206" s="115">
        <f>+F202+F171+F152+F148+F108+F40+F9</f>
        <v>4875462166.3533335</v>
      </c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</row>
    <row r="207" spans="1:22" ht="17.25" thickTop="1" x14ac:dyDescent="0.25"/>
  </sheetData>
  <mergeCells count="3"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L127"/>
  <sheetViews>
    <sheetView showGridLines="0" tabSelected="1" zoomScale="110" zoomScaleNormal="110" workbookViewId="0">
      <selection activeCell="A26" sqref="A26"/>
    </sheetView>
  </sheetViews>
  <sheetFormatPr baseColWidth="10" defaultRowHeight="12.75" x14ac:dyDescent="0.25"/>
  <cols>
    <col min="1" max="2" width="2.42578125" style="1" bestFit="1" customWidth="1"/>
    <col min="3" max="4" width="2.42578125" style="1" hidden="1" customWidth="1"/>
    <col min="5" max="6" width="3.42578125" style="1" hidden="1" customWidth="1"/>
    <col min="7" max="7" width="2.42578125" style="1" hidden="1" customWidth="1"/>
    <col min="8" max="8" width="3.42578125" style="1" hidden="1" customWidth="1"/>
    <col min="9" max="9" width="4.140625" style="1" hidden="1" customWidth="1"/>
    <col min="10" max="10" width="48.42578125" style="1" customWidth="1"/>
    <col min="11" max="11" width="17.140625" style="1" bestFit="1" customWidth="1"/>
    <col min="12" max="12" width="8" style="1" customWidth="1"/>
    <col min="13" max="240" width="11.42578125" style="1"/>
    <col min="241" max="242" width="2.42578125" style="1" bestFit="1" customWidth="1"/>
    <col min="243" max="249" width="0" style="1" hidden="1" customWidth="1"/>
    <col min="250" max="250" width="48.42578125" style="1" customWidth="1"/>
    <col min="251" max="251" width="17.140625" style="1" bestFit="1" customWidth="1"/>
    <col min="252" max="252" width="8" style="1" customWidth="1"/>
    <col min="253" max="253" width="15" style="1" bestFit="1" customWidth="1"/>
    <col min="254" max="254" width="14.42578125" style="1" bestFit="1" customWidth="1"/>
    <col min="255" max="255" width="25" style="1" bestFit="1" customWidth="1"/>
    <col min="256" max="256" width="17.5703125" style="1" customWidth="1"/>
    <col min="257" max="257" width="11.140625" style="1" bestFit="1" customWidth="1"/>
    <col min="258" max="258" width="14" style="1" bestFit="1" customWidth="1"/>
    <col min="259" max="496" width="11.42578125" style="1"/>
    <col min="497" max="498" width="2.42578125" style="1" bestFit="1" customWidth="1"/>
    <col min="499" max="505" width="0" style="1" hidden="1" customWidth="1"/>
    <col min="506" max="506" width="48.42578125" style="1" customWidth="1"/>
    <col min="507" max="507" width="17.140625" style="1" bestFit="1" customWidth="1"/>
    <col min="508" max="508" width="8" style="1" customWidth="1"/>
    <col min="509" max="509" width="15" style="1" bestFit="1" customWidth="1"/>
    <col min="510" max="510" width="14.42578125" style="1" bestFit="1" customWidth="1"/>
    <col min="511" max="511" width="25" style="1" bestFit="1" customWidth="1"/>
    <col min="512" max="512" width="17.5703125" style="1" customWidth="1"/>
    <col min="513" max="513" width="11.140625" style="1" bestFit="1" customWidth="1"/>
    <col min="514" max="514" width="14" style="1" bestFit="1" customWidth="1"/>
    <col min="515" max="752" width="11.42578125" style="1"/>
    <col min="753" max="754" width="2.42578125" style="1" bestFit="1" customWidth="1"/>
    <col min="755" max="761" width="0" style="1" hidden="1" customWidth="1"/>
    <col min="762" max="762" width="48.42578125" style="1" customWidth="1"/>
    <col min="763" max="763" width="17.140625" style="1" bestFit="1" customWidth="1"/>
    <col min="764" max="764" width="8" style="1" customWidth="1"/>
    <col min="765" max="765" width="15" style="1" bestFit="1" customWidth="1"/>
    <col min="766" max="766" width="14.42578125" style="1" bestFit="1" customWidth="1"/>
    <col min="767" max="767" width="25" style="1" bestFit="1" customWidth="1"/>
    <col min="768" max="768" width="17.5703125" style="1" customWidth="1"/>
    <col min="769" max="769" width="11.140625" style="1" bestFit="1" customWidth="1"/>
    <col min="770" max="770" width="14" style="1" bestFit="1" customWidth="1"/>
    <col min="771" max="1008" width="11.42578125" style="1"/>
    <col min="1009" max="1010" width="2.42578125" style="1" bestFit="1" customWidth="1"/>
    <col min="1011" max="1017" width="0" style="1" hidden="1" customWidth="1"/>
    <col min="1018" max="1018" width="48.42578125" style="1" customWidth="1"/>
    <col min="1019" max="1019" width="17.140625" style="1" bestFit="1" customWidth="1"/>
    <col min="1020" max="1020" width="8" style="1" customWidth="1"/>
    <col min="1021" max="1021" width="15" style="1" bestFit="1" customWidth="1"/>
    <col min="1022" max="1022" width="14.42578125" style="1" bestFit="1" customWidth="1"/>
    <col min="1023" max="1023" width="25" style="1" bestFit="1" customWidth="1"/>
    <col min="1024" max="1024" width="17.5703125" style="1" customWidth="1"/>
    <col min="1025" max="1025" width="11.140625" style="1" bestFit="1" customWidth="1"/>
    <col min="1026" max="1026" width="14" style="1" bestFit="1" customWidth="1"/>
    <col min="1027" max="1264" width="11.42578125" style="1"/>
    <col min="1265" max="1266" width="2.42578125" style="1" bestFit="1" customWidth="1"/>
    <col min="1267" max="1273" width="0" style="1" hidden="1" customWidth="1"/>
    <col min="1274" max="1274" width="48.42578125" style="1" customWidth="1"/>
    <col min="1275" max="1275" width="17.140625" style="1" bestFit="1" customWidth="1"/>
    <col min="1276" max="1276" width="8" style="1" customWidth="1"/>
    <col min="1277" max="1277" width="15" style="1" bestFit="1" customWidth="1"/>
    <col min="1278" max="1278" width="14.42578125" style="1" bestFit="1" customWidth="1"/>
    <col min="1279" max="1279" width="25" style="1" bestFit="1" customWidth="1"/>
    <col min="1280" max="1280" width="17.5703125" style="1" customWidth="1"/>
    <col min="1281" max="1281" width="11.140625" style="1" bestFit="1" customWidth="1"/>
    <col min="1282" max="1282" width="14" style="1" bestFit="1" customWidth="1"/>
    <col min="1283" max="1520" width="11.42578125" style="1"/>
    <col min="1521" max="1522" width="2.42578125" style="1" bestFit="1" customWidth="1"/>
    <col min="1523" max="1529" width="0" style="1" hidden="1" customWidth="1"/>
    <col min="1530" max="1530" width="48.42578125" style="1" customWidth="1"/>
    <col min="1531" max="1531" width="17.140625" style="1" bestFit="1" customWidth="1"/>
    <col min="1532" max="1532" width="8" style="1" customWidth="1"/>
    <col min="1533" max="1533" width="15" style="1" bestFit="1" customWidth="1"/>
    <col min="1534" max="1534" width="14.42578125" style="1" bestFit="1" customWidth="1"/>
    <col min="1535" max="1535" width="25" style="1" bestFit="1" customWidth="1"/>
    <col min="1536" max="1536" width="17.5703125" style="1" customWidth="1"/>
    <col min="1537" max="1537" width="11.140625" style="1" bestFit="1" customWidth="1"/>
    <col min="1538" max="1538" width="14" style="1" bestFit="1" customWidth="1"/>
    <col min="1539" max="1776" width="11.42578125" style="1"/>
    <col min="1777" max="1778" width="2.42578125" style="1" bestFit="1" customWidth="1"/>
    <col min="1779" max="1785" width="0" style="1" hidden="1" customWidth="1"/>
    <col min="1786" max="1786" width="48.42578125" style="1" customWidth="1"/>
    <col min="1787" max="1787" width="17.140625" style="1" bestFit="1" customWidth="1"/>
    <col min="1788" max="1788" width="8" style="1" customWidth="1"/>
    <col min="1789" max="1789" width="15" style="1" bestFit="1" customWidth="1"/>
    <col min="1790" max="1790" width="14.42578125" style="1" bestFit="1" customWidth="1"/>
    <col min="1791" max="1791" width="25" style="1" bestFit="1" customWidth="1"/>
    <col min="1792" max="1792" width="17.5703125" style="1" customWidth="1"/>
    <col min="1793" max="1793" width="11.140625" style="1" bestFit="1" customWidth="1"/>
    <col min="1794" max="1794" width="14" style="1" bestFit="1" customWidth="1"/>
    <col min="1795" max="2032" width="11.42578125" style="1"/>
    <col min="2033" max="2034" width="2.42578125" style="1" bestFit="1" customWidth="1"/>
    <col min="2035" max="2041" width="0" style="1" hidden="1" customWidth="1"/>
    <col min="2042" max="2042" width="48.42578125" style="1" customWidth="1"/>
    <col min="2043" max="2043" width="17.140625" style="1" bestFit="1" customWidth="1"/>
    <col min="2044" max="2044" width="8" style="1" customWidth="1"/>
    <col min="2045" max="2045" width="15" style="1" bestFit="1" customWidth="1"/>
    <col min="2046" max="2046" width="14.42578125" style="1" bestFit="1" customWidth="1"/>
    <col min="2047" max="2047" width="25" style="1" bestFit="1" customWidth="1"/>
    <col min="2048" max="2048" width="17.5703125" style="1" customWidth="1"/>
    <col min="2049" max="2049" width="11.140625" style="1" bestFit="1" customWidth="1"/>
    <col min="2050" max="2050" width="14" style="1" bestFit="1" customWidth="1"/>
    <col min="2051" max="2288" width="11.42578125" style="1"/>
    <col min="2289" max="2290" width="2.42578125" style="1" bestFit="1" customWidth="1"/>
    <col min="2291" max="2297" width="0" style="1" hidden="1" customWidth="1"/>
    <col min="2298" max="2298" width="48.42578125" style="1" customWidth="1"/>
    <col min="2299" max="2299" width="17.140625" style="1" bestFit="1" customWidth="1"/>
    <col min="2300" max="2300" width="8" style="1" customWidth="1"/>
    <col min="2301" max="2301" width="15" style="1" bestFit="1" customWidth="1"/>
    <col min="2302" max="2302" width="14.42578125" style="1" bestFit="1" customWidth="1"/>
    <col min="2303" max="2303" width="25" style="1" bestFit="1" customWidth="1"/>
    <col min="2304" max="2304" width="17.5703125" style="1" customWidth="1"/>
    <col min="2305" max="2305" width="11.140625" style="1" bestFit="1" customWidth="1"/>
    <col min="2306" max="2306" width="14" style="1" bestFit="1" customWidth="1"/>
    <col min="2307" max="2544" width="11.42578125" style="1"/>
    <col min="2545" max="2546" width="2.42578125" style="1" bestFit="1" customWidth="1"/>
    <col min="2547" max="2553" width="0" style="1" hidden="1" customWidth="1"/>
    <col min="2554" max="2554" width="48.42578125" style="1" customWidth="1"/>
    <col min="2555" max="2555" width="17.140625" style="1" bestFit="1" customWidth="1"/>
    <col min="2556" max="2556" width="8" style="1" customWidth="1"/>
    <col min="2557" max="2557" width="15" style="1" bestFit="1" customWidth="1"/>
    <col min="2558" max="2558" width="14.42578125" style="1" bestFit="1" customWidth="1"/>
    <col min="2559" max="2559" width="25" style="1" bestFit="1" customWidth="1"/>
    <col min="2560" max="2560" width="17.5703125" style="1" customWidth="1"/>
    <col min="2561" max="2561" width="11.140625" style="1" bestFit="1" customWidth="1"/>
    <col min="2562" max="2562" width="14" style="1" bestFit="1" customWidth="1"/>
    <col min="2563" max="2800" width="11.42578125" style="1"/>
    <col min="2801" max="2802" width="2.42578125" style="1" bestFit="1" customWidth="1"/>
    <col min="2803" max="2809" width="0" style="1" hidden="1" customWidth="1"/>
    <col min="2810" max="2810" width="48.42578125" style="1" customWidth="1"/>
    <col min="2811" max="2811" width="17.140625" style="1" bestFit="1" customWidth="1"/>
    <col min="2812" max="2812" width="8" style="1" customWidth="1"/>
    <col min="2813" max="2813" width="15" style="1" bestFit="1" customWidth="1"/>
    <col min="2814" max="2814" width="14.42578125" style="1" bestFit="1" customWidth="1"/>
    <col min="2815" max="2815" width="25" style="1" bestFit="1" customWidth="1"/>
    <col min="2816" max="2816" width="17.5703125" style="1" customWidth="1"/>
    <col min="2817" max="2817" width="11.140625" style="1" bestFit="1" customWidth="1"/>
    <col min="2818" max="2818" width="14" style="1" bestFit="1" customWidth="1"/>
    <col min="2819" max="3056" width="11.42578125" style="1"/>
    <col min="3057" max="3058" width="2.42578125" style="1" bestFit="1" customWidth="1"/>
    <col min="3059" max="3065" width="0" style="1" hidden="1" customWidth="1"/>
    <col min="3066" max="3066" width="48.42578125" style="1" customWidth="1"/>
    <col min="3067" max="3067" width="17.140625" style="1" bestFit="1" customWidth="1"/>
    <col min="3068" max="3068" width="8" style="1" customWidth="1"/>
    <col min="3069" max="3069" width="15" style="1" bestFit="1" customWidth="1"/>
    <col min="3070" max="3070" width="14.42578125" style="1" bestFit="1" customWidth="1"/>
    <col min="3071" max="3071" width="25" style="1" bestFit="1" customWidth="1"/>
    <col min="3072" max="3072" width="17.5703125" style="1" customWidth="1"/>
    <col min="3073" max="3073" width="11.140625" style="1" bestFit="1" customWidth="1"/>
    <col min="3074" max="3074" width="14" style="1" bestFit="1" customWidth="1"/>
    <col min="3075" max="3312" width="11.42578125" style="1"/>
    <col min="3313" max="3314" width="2.42578125" style="1" bestFit="1" customWidth="1"/>
    <col min="3315" max="3321" width="0" style="1" hidden="1" customWidth="1"/>
    <col min="3322" max="3322" width="48.42578125" style="1" customWidth="1"/>
    <col min="3323" max="3323" width="17.140625" style="1" bestFit="1" customWidth="1"/>
    <col min="3324" max="3324" width="8" style="1" customWidth="1"/>
    <col min="3325" max="3325" width="15" style="1" bestFit="1" customWidth="1"/>
    <col min="3326" max="3326" width="14.42578125" style="1" bestFit="1" customWidth="1"/>
    <col min="3327" max="3327" width="25" style="1" bestFit="1" customWidth="1"/>
    <col min="3328" max="3328" width="17.5703125" style="1" customWidth="1"/>
    <col min="3329" max="3329" width="11.140625" style="1" bestFit="1" customWidth="1"/>
    <col min="3330" max="3330" width="14" style="1" bestFit="1" customWidth="1"/>
    <col min="3331" max="3568" width="11.42578125" style="1"/>
    <col min="3569" max="3570" width="2.42578125" style="1" bestFit="1" customWidth="1"/>
    <col min="3571" max="3577" width="0" style="1" hidden="1" customWidth="1"/>
    <col min="3578" max="3578" width="48.42578125" style="1" customWidth="1"/>
    <col min="3579" max="3579" width="17.140625" style="1" bestFit="1" customWidth="1"/>
    <col min="3580" max="3580" width="8" style="1" customWidth="1"/>
    <col min="3581" max="3581" width="15" style="1" bestFit="1" customWidth="1"/>
    <col min="3582" max="3582" width="14.42578125" style="1" bestFit="1" customWidth="1"/>
    <col min="3583" max="3583" width="25" style="1" bestFit="1" customWidth="1"/>
    <col min="3584" max="3584" width="17.5703125" style="1" customWidth="1"/>
    <col min="3585" max="3585" width="11.140625" style="1" bestFit="1" customWidth="1"/>
    <col min="3586" max="3586" width="14" style="1" bestFit="1" customWidth="1"/>
    <col min="3587" max="3824" width="11.42578125" style="1"/>
    <col min="3825" max="3826" width="2.42578125" style="1" bestFit="1" customWidth="1"/>
    <col min="3827" max="3833" width="0" style="1" hidden="1" customWidth="1"/>
    <col min="3834" max="3834" width="48.42578125" style="1" customWidth="1"/>
    <col min="3835" max="3835" width="17.140625" style="1" bestFit="1" customWidth="1"/>
    <col min="3836" max="3836" width="8" style="1" customWidth="1"/>
    <col min="3837" max="3837" width="15" style="1" bestFit="1" customWidth="1"/>
    <col min="3838" max="3838" width="14.42578125" style="1" bestFit="1" customWidth="1"/>
    <col min="3839" max="3839" width="25" style="1" bestFit="1" customWidth="1"/>
    <col min="3840" max="3840" width="17.5703125" style="1" customWidth="1"/>
    <col min="3841" max="3841" width="11.140625" style="1" bestFit="1" customWidth="1"/>
    <col min="3842" max="3842" width="14" style="1" bestFit="1" customWidth="1"/>
    <col min="3843" max="4080" width="11.42578125" style="1"/>
    <col min="4081" max="4082" width="2.42578125" style="1" bestFit="1" customWidth="1"/>
    <col min="4083" max="4089" width="0" style="1" hidden="1" customWidth="1"/>
    <col min="4090" max="4090" width="48.42578125" style="1" customWidth="1"/>
    <col min="4091" max="4091" width="17.140625" style="1" bestFit="1" customWidth="1"/>
    <col min="4092" max="4092" width="8" style="1" customWidth="1"/>
    <col min="4093" max="4093" width="15" style="1" bestFit="1" customWidth="1"/>
    <col min="4094" max="4094" width="14.42578125" style="1" bestFit="1" customWidth="1"/>
    <col min="4095" max="4095" width="25" style="1" bestFit="1" customWidth="1"/>
    <col min="4096" max="4096" width="17.5703125" style="1" customWidth="1"/>
    <col min="4097" max="4097" width="11.140625" style="1" bestFit="1" customWidth="1"/>
    <col min="4098" max="4098" width="14" style="1" bestFit="1" customWidth="1"/>
    <col min="4099" max="4336" width="11.42578125" style="1"/>
    <col min="4337" max="4338" width="2.42578125" style="1" bestFit="1" customWidth="1"/>
    <col min="4339" max="4345" width="0" style="1" hidden="1" customWidth="1"/>
    <col min="4346" max="4346" width="48.42578125" style="1" customWidth="1"/>
    <col min="4347" max="4347" width="17.140625" style="1" bestFit="1" customWidth="1"/>
    <col min="4348" max="4348" width="8" style="1" customWidth="1"/>
    <col min="4349" max="4349" width="15" style="1" bestFit="1" customWidth="1"/>
    <col min="4350" max="4350" width="14.42578125" style="1" bestFit="1" customWidth="1"/>
    <col min="4351" max="4351" width="25" style="1" bestFit="1" customWidth="1"/>
    <col min="4352" max="4352" width="17.5703125" style="1" customWidth="1"/>
    <col min="4353" max="4353" width="11.140625" style="1" bestFit="1" customWidth="1"/>
    <col min="4354" max="4354" width="14" style="1" bestFit="1" customWidth="1"/>
    <col min="4355" max="4592" width="11.42578125" style="1"/>
    <col min="4593" max="4594" width="2.42578125" style="1" bestFit="1" customWidth="1"/>
    <col min="4595" max="4601" width="0" style="1" hidden="1" customWidth="1"/>
    <col min="4602" max="4602" width="48.42578125" style="1" customWidth="1"/>
    <col min="4603" max="4603" width="17.140625" style="1" bestFit="1" customWidth="1"/>
    <col min="4604" max="4604" width="8" style="1" customWidth="1"/>
    <col min="4605" max="4605" width="15" style="1" bestFit="1" customWidth="1"/>
    <col min="4606" max="4606" width="14.42578125" style="1" bestFit="1" customWidth="1"/>
    <col min="4607" max="4607" width="25" style="1" bestFit="1" customWidth="1"/>
    <col min="4608" max="4608" width="17.5703125" style="1" customWidth="1"/>
    <col min="4609" max="4609" width="11.140625" style="1" bestFit="1" customWidth="1"/>
    <col min="4610" max="4610" width="14" style="1" bestFit="1" customWidth="1"/>
    <col min="4611" max="4848" width="11.42578125" style="1"/>
    <col min="4849" max="4850" width="2.42578125" style="1" bestFit="1" customWidth="1"/>
    <col min="4851" max="4857" width="0" style="1" hidden="1" customWidth="1"/>
    <col min="4858" max="4858" width="48.42578125" style="1" customWidth="1"/>
    <col min="4859" max="4859" width="17.140625" style="1" bestFit="1" customWidth="1"/>
    <col min="4860" max="4860" width="8" style="1" customWidth="1"/>
    <col min="4861" max="4861" width="15" style="1" bestFit="1" customWidth="1"/>
    <col min="4862" max="4862" width="14.42578125" style="1" bestFit="1" customWidth="1"/>
    <col min="4863" max="4863" width="25" style="1" bestFit="1" customWidth="1"/>
    <col min="4864" max="4864" width="17.5703125" style="1" customWidth="1"/>
    <col min="4865" max="4865" width="11.140625" style="1" bestFit="1" customWidth="1"/>
    <col min="4866" max="4866" width="14" style="1" bestFit="1" customWidth="1"/>
    <col min="4867" max="5104" width="11.42578125" style="1"/>
    <col min="5105" max="5106" width="2.42578125" style="1" bestFit="1" customWidth="1"/>
    <col min="5107" max="5113" width="0" style="1" hidden="1" customWidth="1"/>
    <col min="5114" max="5114" width="48.42578125" style="1" customWidth="1"/>
    <col min="5115" max="5115" width="17.140625" style="1" bestFit="1" customWidth="1"/>
    <col min="5116" max="5116" width="8" style="1" customWidth="1"/>
    <col min="5117" max="5117" width="15" style="1" bestFit="1" customWidth="1"/>
    <col min="5118" max="5118" width="14.42578125" style="1" bestFit="1" customWidth="1"/>
    <col min="5119" max="5119" width="25" style="1" bestFit="1" customWidth="1"/>
    <col min="5120" max="5120" width="17.5703125" style="1" customWidth="1"/>
    <col min="5121" max="5121" width="11.140625" style="1" bestFit="1" customWidth="1"/>
    <col min="5122" max="5122" width="14" style="1" bestFit="1" customWidth="1"/>
    <col min="5123" max="5360" width="11.42578125" style="1"/>
    <col min="5361" max="5362" width="2.42578125" style="1" bestFit="1" customWidth="1"/>
    <col min="5363" max="5369" width="0" style="1" hidden="1" customWidth="1"/>
    <col min="5370" max="5370" width="48.42578125" style="1" customWidth="1"/>
    <col min="5371" max="5371" width="17.140625" style="1" bestFit="1" customWidth="1"/>
    <col min="5372" max="5372" width="8" style="1" customWidth="1"/>
    <col min="5373" max="5373" width="15" style="1" bestFit="1" customWidth="1"/>
    <col min="5374" max="5374" width="14.42578125" style="1" bestFit="1" customWidth="1"/>
    <col min="5375" max="5375" width="25" style="1" bestFit="1" customWidth="1"/>
    <col min="5376" max="5376" width="17.5703125" style="1" customWidth="1"/>
    <col min="5377" max="5377" width="11.140625" style="1" bestFit="1" customWidth="1"/>
    <col min="5378" max="5378" width="14" style="1" bestFit="1" customWidth="1"/>
    <col min="5379" max="5616" width="11.42578125" style="1"/>
    <col min="5617" max="5618" width="2.42578125" style="1" bestFit="1" customWidth="1"/>
    <col min="5619" max="5625" width="0" style="1" hidden="1" customWidth="1"/>
    <col min="5626" max="5626" width="48.42578125" style="1" customWidth="1"/>
    <col min="5627" max="5627" width="17.140625" style="1" bestFit="1" customWidth="1"/>
    <col min="5628" max="5628" width="8" style="1" customWidth="1"/>
    <col min="5629" max="5629" width="15" style="1" bestFit="1" customWidth="1"/>
    <col min="5630" max="5630" width="14.42578125" style="1" bestFit="1" customWidth="1"/>
    <col min="5631" max="5631" width="25" style="1" bestFit="1" customWidth="1"/>
    <col min="5632" max="5632" width="17.5703125" style="1" customWidth="1"/>
    <col min="5633" max="5633" width="11.140625" style="1" bestFit="1" customWidth="1"/>
    <col min="5634" max="5634" width="14" style="1" bestFit="1" customWidth="1"/>
    <col min="5635" max="5872" width="11.42578125" style="1"/>
    <col min="5873" max="5874" width="2.42578125" style="1" bestFit="1" customWidth="1"/>
    <col min="5875" max="5881" width="0" style="1" hidden="1" customWidth="1"/>
    <col min="5882" max="5882" width="48.42578125" style="1" customWidth="1"/>
    <col min="5883" max="5883" width="17.140625" style="1" bestFit="1" customWidth="1"/>
    <col min="5884" max="5884" width="8" style="1" customWidth="1"/>
    <col min="5885" max="5885" width="15" style="1" bestFit="1" customWidth="1"/>
    <col min="5886" max="5886" width="14.42578125" style="1" bestFit="1" customWidth="1"/>
    <col min="5887" max="5887" width="25" style="1" bestFit="1" customWidth="1"/>
    <col min="5888" max="5888" width="17.5703125" style="1" customWidth="1"/>
    <col min="5889" max="5889" width="11.140625" style="1" bestFit="1" customWidth="1"/>
    <col min="5890" max="5890" width="14" style="1" bestFit="1" customWidth="1"/>
    <col min="5891" max="6128" width="11.42578125" style="1"/>
    <col min="6129" max="6130" width="2.42578125" style="1" bestFit="1" customWidth="1"/>
    <col min="6131" max="6137" width="0" style="1" hidden="1" customWidth="1"/>
    <col min="6138" max="6138" width="48.42578125" style="1" customWidth="1"/>
    <col min="6139" max="6139" width="17.140625" style="1" bestFit="1" customWidth="1"/>
    <col min="6140" max="6140" width="8" style="1" customWidth="1"/>
    <col min="6141" max="6141" width="15" style="1" bestFit="1" customWidth="1"/>
    <col min="6142" max="6142" width="14.42578125" style="1" bestFit="1" customWidth="1"/>
    <col min="6143" max="6143" width="25" style="1" bestFit="1" customWidth="1"/>
    <col min="6144" max="6144" width="17.5703125" style="1" customWidth="1"/>
    <col min="6145" max="6145" width="11.140625" style="1" bestFit="1" customWidth="1"/>
    <col min="6146" max="6146" width="14" style="1" bestFit="1" customWidth="1"/>
    <col min="6147" max="6384" width="11.42578125" style="1"/>
    <col min="6385" max="6386" width="2.42578125" style="1" bestFit="1" customWidth="1"/>
    <col min="6387" max="6393" width="0" style="1" hidden="1" customWidth="1"/>
    <col min="6394" max="6394" width="48.42578125" style="1" customWidth="1"/>
    <col min="6395" max="6395" width="17.140625" style="1" bestFit="1" customWidth="1"/>
    <col min="6396" max="6396" width="8" style="1" customWidth="1"/>
    <col min="6397" max="6397" width="15" style="1" bestFit="1" customWidth="1"/>
    <col min="6398" max="6398" width="14.42578125" style="1" bestFit="1" customWidth="1"/>
    <col min="6399" max="6399" width="25" style="1" bestFit="1" customWidth="1"/>
    <col min="6400" max="6400" width="17.5703125" style="1" customWidth="1"/>
    <col min="6401" max="6401" width="11.140625" style="1" bestFit="1" customWidth="1"/>
    <col min="6402" max="6402" width="14" style="1" bestFit="1" customWidth="1"/>
    <col min="6403" max="6640" width="11.42578125" style="1"/>
    <col min="6641" max="6642" width="2.42578125" style="1" bestFit="1" customWidth="1"/>
    <col min="6643" max="6649" width="0" style="1" hidden="1" customWidth="1"/>
    <col min="6650" max="6650" width="48.42578125" style="1" customWidth="1"/>
    <col min="6651" max="6651" width="17.140625" style="1" bestFit="1" customWidth="1"/>
    <col min="6652" max="6652" width="8" style="1" customWidth="1"/>
    <col min="6653" max="6653" width="15" style="1" bestFit="1" customWidth="1"/>
    <col min="6654" max="6654" width="14.42578125" style="1" bestFit="1" customWidth="1"/>
    <col min="6655" max="6655" width="25" style="1" bestFit="1" customWidth="1"/>
    <col min="6656" max="6656" width="17.5703125" style="1" customWidth="1"/>
    <col min="6657" max="6657" width="11.140625" style="1" bestFit="1" customWidth="1"/>
    <col min="6658" max="6658" width="14" style="1" bestFit="1" customWidth="1"/>
    <col min="6659" max="6896" width="11.42578125" style="1"/>
    <col min="6897" max="6898" width="2.42578125" style="1" bestFit="1" customWidth="1"/>
    <col min="6899" max="6905" width="0" style="1" hidden="1" customWidth="1"/>
    <col min="6906" max="6906" width="48.42578125" style="1" customWidth="1"/>
    <col min="6907" max="6907" width="17.140625" style="1" bestFit="1" customWidth="1"/>
    <col min="6908" max="6908" width="8" style="1" customWidth="1"/>
    <col min="6909" max="6909" width="15" style="1" bestFit="1" customWidth="1"/>
    <col min="6910" max="6910" width="14.42578125" style="1" bestFit="1" customWidth="1"/>
    <col min="6911" max="6911" width="25" style="1" bestFit="1" customWidth="1"/>
    <col min="6912" max="6912" width="17.5703125" style="1" customWidth="1"/>
    <col min="6913" max="6913" width="11.140625" style="1" bestFit="1" customWidth="1"/>
    <col min="6914" max="6914" width="14" style="1" bestFit="1" customWidth="1"/>
    <col min="6915" max="7152" width="11.42578125" style="1"/>
    <col min="7153" max="7154" width="2.42578125" style="1" bestFit="1" customWidth="1"/>
    <col min="7155" max="7161" width="0" style="1" hidden="1" customWidth="1"/>
    <col min="7162" max="7162" width="48.42578125" style="1" customWidth="1"/>
    <col min="7163" max="7163" width="17.140625" style="1" bestFit="1" customWidth="1"/>
    <col min="7164" max="7164" width="8" style="1" customWidth="1"/>
    <col min="7165" max="7165" width="15" style="1" bestFit="1" customWidth="1"/>
    <col min="7166" max="7166" width="14.42578125" style="1" bestFit="1" customWidth="1"/>
    <col min="7167" max="7167" width="25" style="1" bestFit="1" customWidth="1"/>
    <col min="7168" max="7168" width="17.5703125" style="1" customWidth="1"/>
    <col min="7169" max="7169" width="11.140625" style="1" bestFit="1" customWidth="1"/>
    <col min="7170" max="7170" width="14" style="1" bestFit="1" customWidth="1"/>
    <col min="7171" max="7408" width="11.42578125" style="1"/>
    <col min="7409" max="7410" width="2.42578125" style="1" bestFit="1" customWidth="1"/>
    <col min="7411" max="7417" width="0" style="1" hidden="1" customWidth="1"/>
    <col min="7418" max="7418" width="48.42578125" style="1" customWidth="1"/>
    <col min="7419" max="7419" width="17.140625" style="1" bestFit="1" customWidth="1"/>
    <col min="7420" max="7420" width="8" style="1" customWidth="1"/>
    <col min="7421" max="7421" width="15" style="1" bestFit="1" customWidth="1"/>
    <col min="7422" max="7422" width="14.42578125" style="1" bestFit="1" customWidth="1"/>
    <col min="7423" max="7423" width="25" style="1" bestFit="1" customWidth="1"/>
    <col min="7424" max="7424" width="17.5703125" style="1" customWidth="1"/>
    <col min="7425" max="7425" width="11.140625" style="1" bestFit="1" customWidth="1"/>
    <col min="7426" max="7426" width="14" style="1" bestFit="1" customWidth="1"/>
    <col min="7427" max="7664" width="11.42578125" style="1"/>
    <col min="7665" max="7666" width="2.42578125" style="1" bestFit="1" customWidth="1"/>
    <col min="7667" max="7673" width="0" style="1" hidden="1" customWidth="1"/>
    <col min="7674" max="7674" width="48.42578125" style="1" customWidth="1"/>
    <col min="7675" max="7675" width="17.140625" style="1" bestFit="1" customWidth="1"/>
    <col min="7676" max="7676" width="8" style="1" customWidth="1"/>
    <col min="7677" max="7677" width="15" style="1" bestFit="1" customWidth="1"/>
    <col min="7678" max="7678" width="14.42578125" style="1" bestFit="1" customWidth="1"/>
    <col min="7679" max="7679" width="25" style="1" bestFit="1" customWidth="1"/>
    <col min="7680" max="7680" width="17.5703125" style="1" customWidth="1"/>
    <col min="7681" max="7681" width="11.140625" style="1" bestFit="1" customWidth="1"/>
    <col min="7682" max="7682" width="14" style="1" bestFit="1" customWidth="1"/>
    <col min="7683" max="7920" width="11.42578125" style="1"/>
    <col min="7921" max="7922" width="2.42578125" style="1" bestFit="1" customWidth="1"/>
    <col min="7923" max="7929" width="0" style="1" hidden="1" customWidth="1"/>
    <col min="7930" max="7930" width="48.42578125" style="1" customWidth="1"/>
    <col min="7931" max="7931" width="17.140625" style="1" bestFit="1" customWidth="1"/>
    <col min="7932" max="7932" width="8" style="1" customWidth="1"/>
    <col min="7933" max="7933" width="15" style="1" bestFit="1" customWidth="1"/>
    <col min="7934" max="7934" width="14.42578125" style="1" bestFit="1" customWidth="1"/>
    <col min="7935" max="7935" width="25" style="1" bestFit="1" customWidth="1"/>
    <col min="7936" max="7936" width="17.5703125" style="1" customWidth="1"/>
    <col min="7937" max="7937" width="11.140625" style="1" bestFit="1" customWidth="1"/>
    <col min="7938" max="7938" width="14" style="1" bestFit="1" customWidth="1"/>
    <col min="7939" max="8176" width="11.42578125" style="1"/>
    <col min="8177" max="8178" width="2.42578125" style="1" bestFit="1" customWidth="1"/>
    <col min="8179" max="8185" width="0" style="1" hidden="1" customWidth="1"/>
    <col min="8186" max="8186" width="48.42578125" style="1" customWidth="1"/>
    <col min="8187" max="8187" width="17.140625" style="1" bestFit="1" customWidth="1"/>
    <col min="8188" max="8188" width="8" style="1" customWidth="1"/>
    <col min="8189" max="8189" width="15" style="1" bestFit="1" customWidth="1"/>
    <col min="8190" max="8190" width="14.42578125" style="1" bestFit="1" customWidth="1"/>
    <col min="8191" max="8191" width="25" style="1" bestFit="1" customWidth="1"/>
    <col min="8192" max="8192" width="17.5703125" style="1" customWidth="1"/>
    <col min="8193" max="8193" width="11.140625" style="1" bestFit="1" customWidth="1"/>
    <col min="8194" max="8194" width="14" style="1" bestFit="1" customWidth="1"/>
    <col min="8195" max="8432" width="11.42578125" style="1"/>
    <col min="8433" max="8434" width="2.42578125" style="1" bestFit="1" customWidth="1"/>
    <col min="8435" max="8441" width="0" style="1" hidden="1" customWidth="1"/>
    <col min="8442" max="8442" width="48.42578125" style="1" customWidth="1"/>
    <col min="8443" max="8443" width="17.140625" style="1" bestFit="1" customWidth="1"/>
    <col min="8444" max="8444" width="8" style="1" customWidth="1"/>
    <col min="8445" max="8445" width="15" style="1" bestFit="1" customWidth="1"/>
    <col min="8446" max="8446" width="14.42578125" style="1" bestFit="1" customWidth="1"/>
    <col min="8447" max="8447" width="25" style="1" bestFit="1" customWidth="1"/>
    <col min="8448" max="8448" width="17.5703125" style="1" customWidth="1"/>
    <col min="8449" max="8449" width="11.140625" style="1" bestFit="1" customWidth="1"/>
    <col min="8450" max="8450" width="14" style="1" bestFit="1" customWidth="1"/>
    <col min="8451" max="8688" width="11.42578125" style="1"/>
    <col min="8689" max="8690" width="2.42578125" style="1" bestFit="1" customWidth="1"/>
    <col min="8691" max="8697" width="0" style="1" hidden="1" customWidth="1"/>
    <col min="8698" max="8698" width="48.42578125" style="1" customWidth="1"/>
    <col min="8699" max="8699" width="17.140625" style="1" bestFit="1" customWidth="1"/>
    <col min="8700" max="8700" width="8" style="1" customWidth="1"/>
    <col min="8701" max="8701" width="15" style="1" bestFit="1" customWidth="1"/>
    <col min="8702" max="8702" width="14.42578125" style="1" bestFit="1" customWidth="1"/>
    <col min="8703" max="8703" width="25" style="1" bestFit="1" customWidth="1"/>
    <col min="8704" max="8704" width="17.5703125" style="1" customWidth="1"/>
    <col min="8705" max="8705" width="11.140625" style="1" bestFit="1" customWidth="1"/>
    <col min="8706" max="8706" width="14" style="1" bestFit="1" customWidth="1"/>
    <col min="8707" max="8944" width="11.42578125" style="1"/>
    <col min="8945" max="8946" width="2.42578125" style="1" bestFit="1" customWidth="1"/>
    <col min="8947" max="8953" width="0" style="1" hidden="1" customWidth="1"/>
    <col min="8954" max="8954" width="48.42578125" style="1" customWidth="1"/>
    <col min="8955" max="8955" width="17.140625" style="1" bestFit="1" customWidth="1"/>
    <col min="8956" max="8956" width="8" style="1" customWidth="1"/>
    <col min="8957" max="8957" width="15" style="1" bestFit="1" customWidth="1"/>
    <col min="8958" max="8958" width="14.42578125" style="1" bestFit="1" customWidth="1"/>
    <col min="8959" max="8959" width="25" style="1" bestFit="1" customWidth="1"/>
    <col min="8960" max="8960" width="17.5703125" style="1" customWidth="1"/>
    <col min="8961" max="8961" width="11.140625" style="1" bestFit="1" customWidth="1"/>
    <col min="8962" max="8962" width="14" style="1" bestFit="1" customWidth="1"/>
    <col min="8963" max="9200" width="11.42578125" style="1"/>
    <col min="9201" max="9202" width="2.42578125" style="1" bestFit="1" customWidth="1"/>
    <col min="9203" max="9209" width="0" style="1" hidden="1" customWidth="1"/>
    <col min="9210" max="9210" width="48.42578125" style="1" customWidth="1"/>
    <col min="9211" max="9211" width="17.140625" style="1" bestFit="1" customWidth="1"/>
    <col min="9212" max="9212" width="8" style="1" customWidth="1"/>
    <col min="9213" max="9213" width="15" style="1" bestFit="1" customWidth="1"/>
    <col min="9214" max="9214" width="14.42578125" style="1" bestFit="1" customWidth="1"/>
    <col min="9215" max="9215" width="25" style="1" bestFit="1" customWidth="1"/>
    <col min="9216" max="9216" width="17.5703125" style="1" customWidth="1"/>
    <col min="9217" max="9217" width="11.140625" style="1" bestFit="1" customWidth="1"/>
    <col min="9218" max="9218" width="14" style="1" bestFit="1" customWidth="1"/>
    <col min="9219" max="9456" width="11.42578125" style="1"/>
    <col min="9457" max="9458" width="2.42578125" style="1" bestFit="1" customWidth="1"/>
    <col min="9459" max="9465" width="0" style="1" hidden="1" customWidth="1"/>
    <col min="9466" max="9466" width="48.42578125" style="1" customWidth="1"/>
    <col min="9467" max="9467" width="17.140625" style="1" bestFit="1" customWidth="1"/>
    <col min="9468" max="9468" width="8" style="1" customWidth="1"/>
    <col min="9469" max="9469" width="15" style="1" bestFit="1" customWidth="1"/>
    <col min="9470" max="9470" width="14.42578125" style="1" bestFit="1" customWidth="1"/>
    <col min="9471" max="9471" width="25" style="1" bestFit="1" customWidth="1"/>
    <col min="9472" max="9472" width="17.5703125" style="1" customWidth="1"/>
    <col min="9473" max="9473" width="11.140625" style="1" bestFit="1" customWidth="1"/>
    <col min="9474" max="9474" width="14" style="1" bestFit="1" customWidth="1"/>
    <col min="9475" max="9712" width="11.42578125" style="1"/>
    <col min="9713" max="9714" width="2.42578125" style="1" bestFit="1" customWidth="1"/>
    <col min="9715" max="9721" width="0" style="1" hidden="1" customWidth="1"/>
    <col min="9722" max="9722" width="48.42578125" style="1" customWidth="1"/>
    <col min="9723" max="9723" width="17.140625" style="1" bestFit="1" customWidth="1"/>
    <col min="9724" max="9724" width="8" style="1" customWidth="1"/>
    <col min="9725" max="9725" width="15" style="1" bestFit="1" customWidth="1"/>
    <col min="9726" max="9726" width="14.42578125" style="1" bestFit="1" customWidth="1"/>
    <col min="9727" max="9727" width="25" style="1" bestFit="1" customWidth="1"/>
    <col min="9728" max="9728" width="17.5703125" style="1" customWidth="1"/>
    <col min="9729" max="9729" width="11.140625" style="1" bestFit="1" customWidth="1"/>
    <col min="9730" max="9730" width="14" style="1" bestFit="1" customWidth="1"/>
    <col min="9731" max="9968" width="11.42578125" style="1"/>
    <col min="9969" max="9970" width="2.42578125" style="1" bestFit="1" customWidth="1"/>
    <col min="9971" max="9977" width="0" style="1" hidden="1" customWidth="1"/>
    <col min="9978" max="9978" width="48.42578125" style="1" customWidth="1"/>
    <col min="9979" max="9979" width="17.140625" style="1" bestFit="1" customWidth="1"/>
    <col min="9980" max="9980" width="8" style="1" customWidth="1"/>
    <col min="9981" max="9981" width="15" style="1" bestFit="1" customWidth="1"/>
    <col min="9982" max="9982" width="14.42578125" style="1" bestFit="1" customWidth="1"/>
    <col min="9983" max="9983" width="25" style="1" bestFit="1" customWidth="1"/>
    <col min="9984" max="9984" width="17.5703125" style="1" customWidth="1"/>
    <col min="9985" max="9985" width="11.140625" style="1" bestFit="1" customWidth="1"/>
    <col min="9986" max="9986" width="14" style="1" bestFit="1" customWidth="1"/>
    <col min="9987" max="10224" width="11.42578125" style="1"/>
    <col min="10225" max="10226" width="2.42578125" style="1" bestFit="1" customWidth="1"/>
    <col min="10227" max="10233" width="0" style="1" hidden="1" customWidth="1"/>
    <col min="10234" max="10234" width="48.42578125" style="1" customWidth="1"/>
    <col min="10235" max="10235" width="17.140625" style="1" bestFit="1" customWidth="1"/>
    <col min="10236" max="10236" width="8" style="1" customWidth="1"/>
    <col min="10237" max="10237" width="15" style="1" bestFit="1" customWidth="1"/>
    <col min="10238" max="10238" width="14.42578125" style="1" bestFit="1" customWidth="1"/>
    <col min="10239" max="10239" width="25" style="1" bestFit="1" customWidth="1"/>
    <col min="10240" max="10240" width="17.5703125" style="1" customWidth="1"/>
    <col min="10241" max="10241" width="11.140625" style="1" bestFit="1" customWidth="1"/>
    <col min="10242" max="10242" width="14" style="1" bestFit="1" customWidth="1"/>
    <col min="10243" max="10480" width="11.42578125" style="1"/>
    <col min="10481" max="10482" width="2.42578125" style="1" bestFit="1" customWidth="1"/>
    <col min="10483" max="10489" width="0" style="1" hidden="1" customWidth="1"/>
    <col min="10490" max="10490" width="48.42578125" style="1" customWidth="1"/>
    <col min="10491" max="10491" width="17.140625" style="1" bestFit="1" customWidth="1"/>
    <col min="10492" max="10492" width="8" style="1" customWidth="1"/>
    <col min="10493" max="10493" width="15" style="1" bestFit="1" customWidth="1"/>
    <col min="10494" max="10494" width="14.42578125" style="1" bestFit="1" customWidth="1"/>
    <col min="10495" max="10495" width="25" style="1" bestFit="1" customWidth="1"/>
    <col min="10496" max="10496" width="17.5703125" style="1" customWidth="1"/>
    <col min="10497" max="10497" width="11.140625" style="1" bestFit="1" customWidth="1"/>
    <col min="10498" max="10498" width="14" style="1" bestFit="1" customWidth="1"/>
    <col min="10499" max="10736" width="11.42578125" style="1"/>
    <col min="10737" max="10738" width="2.42578125" style="1" bestFit="1" customWidth="1"/>
    <col min="10739" max="10745" width="0" style="1" hidden="1" customWidth="1"/>
    <col min="10746" max="10746" width="48.42578125" style="1" customWidth="1"/>
    <col min="10747" max="10747" width="17.140625" style="1" bestFit="1" customWidth="1"/>
    <col min="10748" max="10748" width="8" style="1" customWidth="1"/>
    <col min="10749" max="10749" width="15" style="1" bestFit="1" customWidth="1"/>
    <col min="10750" max="10750" width="14.42578125" style="1" bestFit="1" customWidth="1"/>
    <col min="10751" max="10751" width="25" style="1" bestFit="1" customWidth="1"/>
    <col min="10752" max="10752" width="17.5703125" style="1" customWidth="1"/>
    <col min="10753" max="10753" width="11.140625" style="1" bestFit="1" customWidth="1"/>
    <col min="10754" max="10754" width="14" style="1" bestFit="1" customWidth="1"/>
    <col min="10755" max="10992" width="11.42578125" style="1"/>
    <col min="10993" max="10994" width="2.42578125" style="1" bestFit="1" customWidth="1"/>
    <col min="10995" max="11001" width="0" style="1" hidden="1" customWidth="1"/>
    <col min="11002" max="11002" width="48.42578125" style="1" customWidth="1"/>
    <col min="11003" max="11003" width="17.140625" style="1" bestFit="1" customWidth="1"/>
    <col min="11004" max="11004" width="8" style="1" customWidth="1"/>
    <col min="11005" max="11005" width="15" style="1" bestFit="1" customWidth="1"/>
    <col min="11006" max="11006" width="14.42578125" style="1" bestFit="1" customWidth="1"/>
    <col min="11007" max="11007" width="25" style="1" bestFit="1" customWidth="1"/>
    <col min="11008" max="11008" width="17.5703125" style="1" customWidth="1"/>
    <col min="11009" max="11009" width="11.140625" style="1" bestFit="1" customWidth="1"/>
    <col min="11010" max="11010" width="14" style="1" bestFit="1" customWidth="1"/>
    <col min="11011" max="11248" width="11.42578125" style="1"/>
    <col min="11249" max="11250" width="2.42578125" style="1" bestFit="1" customWidth="1"/>
    <col min="11251" max="11257" width="0" style="1" hidden="1" customWidth="1"/>
    <col min="11258" max="11258" width="48.42578125" style="1" customWidth="1"/>
    <col min="11259" max="11259" width="17.140625" style="1" bestFit="1" customWidth="1"/>
    <col min="11260" max="11260" width="8" style="1" customWidth="1"/>
    <col min="11261" max="11261" width="15" style="1" bestFit="1" customWidth="1"/>
    <col min="11262" max="11262" width="14.42578125" style="1" bestFit="1" customWidth="1"/>
    <col min="11263" max="11263" width="25" style="1" bestFit="1" customWidth="1"/>
    <col min="11264" max="11264" width="17.5703125" style="1" customWidth="1"/>
    <col min="11265" max="11265" width="11.140625" style="1" bestFit="1" customWidth="1"/>
    <col min="11266" max="11266" width="14" style="1" bestFit="1" customWidth="1"/>
    <col min="11267" max="11504" width="11.42578125" style="1"/>
    <col min="11505" max="11506" width="2.42578125" style="1" bestFit="1" customWidth="1"/>
    <col min="11507" max="11513" width="0" style="1" hidden="1" customWidth="1"/>
    <col min="11514" max="11514" width="48.42578125" style="1" customWidth="1"/>
    <col min="11515" max="11515" width="17.140625" style="1" bestFit="1" customWidth="1"/>
    <col min="11516" max="11516" width="8" style="1" customWidth="1"/>
    <col min="11517" max="11517" width="15" style="1" bestFit="1" customWidth="1"/>
    <col min="11518" max="11518" width="14.42578125" style="1" bestFit="1" customWidth="1"/>
    <col min="11519" max="11519" width="25" style="1" bestFit="1" customWidth="1"/>
    <col min="11520" max="11520" width="17.5703125" style="1" customWidth="1"/>
    <col min="11521" max="11521" width="11.140625" style="1" bestFit="1" customWidth="1"/>
    <col min="11522" max="11522" width="14" style="1" bestFit="1" customWidth="1"/>
    <col min="11523" max="11760" width="11.42578125" style="1"/>
    <col min="11761" max="11762" width="2.42578125" style="1" bestFit="1" customWidth="1"/>
    <col min="11763" max="11769" width="0" style="1" hidden="1" customWidth="1"/>
    <col min="11770" max="11770" width="48.42578125" style="1" customWidth="1"/>
    <col min="11771" max="11771" width="17.140625" style="1" bestFit="1" customWidth="1"/>
    <col min="11772" max="11772" width="8" style="1" customWidth="1"/>
    <col min="11773" max="11773" width="15" style="1" bestFit="1" customWidth="1"/>
    <col min="11774" max="11774" width="14.42578125" style="1" bestFit="1" customWidth="1"/>
    <col min="11775" max="11775" width="25" style="1" bestFit="1" customWidth="1"/>
    <col min="11776" max="11776" width="17.5703125" style="1" customWidth="1"/>
    <col min="11777" max="11777" width="11.140625" style="1" bestFit="1" customWidth="1"/>
    <col min="11778" max="11778" width="14" style="1" bestFit="1" customWidth="1"/>
    <col min="11779" max="12016" width="11.42578125" style="1"/>
    <col min="12017" max="12018" width="2.42578125" style="1" bestFit="1" customWidth="1"/>
    <col min="12019" max="12025" width="0" style="1" hidden="1" customWidth="1"/>
    <col min="12026" max="12026" width="48.42578125" style="1" customWidth="1"/>
    <col min="12027" max="12027" width="17.140625" style="1" bestFit="1" customWidth="1"/>
    <col min="12028" max="12028" width="8" style="1" customWidth="1"/>
    <col min="12029" max="12029" width="15" style="1" bestFit="1" customWidth="1"/>
    <col min="12030" max="12030" width="14.42578125" style="1" bestFit="1" customWidth="1"/>
    <col min="12031" max="12031" width="25" style="1" bestFit="1" customWidth="1"/>
    <col min="12032" max="12032" width="17.5703125" style="1" customWidth="1"/>
    <col min="12033" max="12033" width="11.140625" style="1" bestFit="1" customWidth="1"/>
    <col min="12034" max="12034" width="14" style="1" bestFit="1" customWidth="1"/>
    <col min="12035" max="12272" width="11.42578125" style="1"/>
    <col min="12273" max="12274" width="2.42578125" style="1" bestFit="1" customWidth="1"/>
    <col min="12275" max="12281" width="0" style="1" hidden="1" customWidth="1"/>
    <col min="12282" max="12282" width="48.42578125" style="1" customWidth="1"/>
    <col min="12283" max="12283" width="17.140625" style="1" bestFit="1" customWidth="1"/>
    <col min="12284" max="12284" width="8" style="1" customWidth="1"/>
    <col min="12285" max="12285" width="15" style="1" bestFit="1" customWidth="1"/>
    <col min="12286" max="12286" width="14.42578125" style="1" bestFit="1" customWidth="1"/>
    <col min="12287" max="12287" width="25" style="1" bestFit="1" customWidth="1"/>
    <col min="12288" max="12288" width="17.5703125" style="1" customWidth="1"/>
    <col min="12289" max="12289" width="11.140625" style="1" bestFit="1" customWidth="1"/>
    <col min="12290" max="12290" width="14" style="1" bestFit="1" customWidth="1"/>
    <col min="12291" max="12528" width="11.42578125" style="1"/>
    <col min="12529" max="12530" width="2.42578125" style="1" bestFit="1" customWidth="1"/>
    <col min="12531" max="12537" width="0" style="1" hidden="1" customWidth="1"/>
    <col min="12538" max="12538" width="48.42578125" style="1" customWidth="1"/>
    <col min="12539" max="12539" width="17.140625" style="1" bestFit="1" customWidth="1"/>
    <col min="12540" max="12540" width="8" style="1" customWidth="1"/>
    <col min="12541" max="12541" width="15" style="1" bestFit="1" customWidth="1"/>
    <col min="12542" max="12542" width="14.42578125" style="1" bestFit="1" customWidth="1"/>
    <col min="12543" max="12543" width="25" style="1" bestFit="1" customWidth="1"/>
    <col min="12544" max="12544" width="17.5703125" style="1" customWidth="1"/>
    <col min="12545" max="12545" width="11.140625" style="1" bestFit="1" customWidth="1"/>
    <col min="12546" max="12546" width="14" style="1" bestFit="1" customWidth="1"/>
    <col min="12547" max="12784" width="11.42578125" style="1"/>
    <col min="12785" max="12786" width="2.42578125" style="1" bestFit="1" customWidth="1"/>
    <col min="12787" max="12793" width="0" style="1" hidden="1" customWidth="1"/>
    <col min="12794" max="12794" width="48.42578125" style="1" customWidth="1"/>
    <col min="12795" max="12795" width="17.140625" style="1" bestFit="1" customWidth="1"/>
    <col min="12796" max="12796" width="8" style="1" customWidth="1"/>
    <col min="12797" max="12797" width="15" style="1" bestFit="1" customWidth="1"/>
    <col min="12798" max="12798" width="14.42578125" style="1" bestFit="1" customWidth="1"/>
    <col min="12799" max="12799" width="25" style="1" bestFit="1" customWidth="1"/>
    <col min="12800" max="12800" width="17.5703125" style="1" customWidth="1"/>
    <col min="12801" max="12801" width="11.140625" style="1" bestFit="1" customWidth="1"/>
    <col min="12802" max="12802" width="14" style="1" bestFit="1" customWidth="1"/>
    <col min="12803" max="13040" width="11.42578125" style="1"/>
    <col min="13041" max="13042" width="2.42578125" style="1" bestFit="1" customWidth="1"/>
    <col min="13043" max="13049" width="0" style="1" hidden="1" customWidth="1"/>
    <col min="13050" max="13050" width="48.42578125" style="1" customWidth="1"/>
    <col min="13051" max="13051" width="17.140625" style="1" bestFit="1" customWidth="1"/>
    <col min="13052" max="13052" width="8" style="1" customWidth="1"/>
    <col min="13053" max="13053" width="15" style="1" bestFit="1" customWidth="1"/>
    <col min="13054" max="13054" width="14.42578125" style="1" bestFit="1" customWidth="1"/>
    <col min="13055" max="13055" width="25" style="1" bestFit="1" customWidth="1"/>
    <col min="13056" max="13056" width="17.5703125" style="1" customWidth="1"/>
    <col min="13057" max="13057" width="11.140625" style="1" bestFit="1" customWidth="1"/>
    <col min="13058" max="13058" width="14" style="1" bestFit="1" customWidth="1"/>
    <col min="13059" max="13296" width="11.42578125" style="1"/>
    <col min="13297" max="13298" width="2.42578125" style="1" bestFit="1" customWidth="1"/>
    <col min="13299" max="13305" width="0" style="1" hidden="1" customWidth="1"/>
    <col min="13306" max="13306" width="48.42578125" style="1" customWidth="1"/>
    <col min="13307" max="13307" width="17.140625" style="1" bestFit="1" customWidth="1"/>
    <col min="13308" max="13308" width="8" style="1" customWidth="1"/>
    <col min="13309" max="13309" width="15" style="1" bestFit="1" customWidth="1"/>
    <col min="13310" max="13310" width="14.42578125" style="1" bestFit="1" customWidth="1"/>
    <col min="13311" max="13311" width="25" style="1" bestFit="1" customWidth="1"/>
    <col min="13312" max="13312" width="17.5703125" style="1" customWidth="1"/>
    <col min="13313" max="13313" width="11.140625" style="1" bestFit="1" customWidth="1"/>
    <col min="13314" max="13314" width="14" style="1" bestFit="1" customWidth="1"/>
    <col min="13315" max="13552" width="11.42578125" style="1"/>
    <col min="13553" max="13554" width="2.42578125" style="1" bestFit="1" customWidth="1"/>
    <col min="13555" max="13561" width="0" style="1" hidden="1" customWidth="1"/>
    <col min="13562" max="13562" width="48.42578125" style="1" customWidth="1"/>
    <col min="13563" max="13563" width="17.140625" style="1" bestFit="1" customWidth="1"/>
    <col min="13564" max="13564" width="8" style="1" customWidth="1"/>
    <col min="13565" max="13565" width="15" style="1" bestFit="1" customWidth="1"/>
    <col min="13566" max="13566" width="14.42578125" style="1" bestFit="1" customWidth="1"/>
    <col min="13567" max="13567" width="25" style="1" bestFit="1" customWidth="1"/>
    <col min="13568" max="13568" width="17.5703125" style="1" customWidth="1"/>
    <col min="13569" max="13569" width="11.140625" style="1" bestFit="1" customWidth="1"/>
    <col min="13570" max="13570" width="14" style="1" bestFit="1" customWidth="1"/>
    <col min="13571" max="13808" width="11.42578125" style="1"/>
    <col min="13809" max="13810" width="2.42578125" style="1" bestFit="1" customWidth="1"/>
    <col min="13811" max="13817" width="0" style="1" hidden="1" customWidth="1"/>
    <col min="13818" max="13818" width="48.42578125" style="1" customWidth="1"/>
    <col min="13819" max="13819" width="17.140625" style="1" bestFit="1" customWidth="1"/>
    <col min="13820" max="13820" width="8" style="1" customWidth="1"/>
    <col min="13821" max="13821" width="15" style="1" bestFit="1" customWidth="1"/>
    <col min="13822" max="13822" width="14.42578125" style="1" bestFit="1" customWidth="1"/>
    <col min="13823" max="13823" width="25" style="1" bestFit="1" customWidth="1"/>
    <col min="13824" max="13824" width="17.5703125" style="1" customWidth="1"/>
    <col min="13825" max="13825" width="11.140625" style="1" bestFit="1" customWidth="1"/>
    <col min="13826" max="13826" width="14" style="1" bestFit="1" customWidth="1"/>
    <col min="13827" max="14064" width="11.42578125" style="1"/>
    <col min="14065" max="14066" width="2.42578125" style="1" bestFit="1" customWidth="1"/>
    <col min="14067" max="14073" width="0" style="1" hidden="1" customWidth="1"/>
    <col min="14074" max="14074" width="48.42578125" style="1" customWidth="1"/>
    <col min="14075" max="14075" width="17.140625" style="1" bestFit="1" customWidth="1"/>
    <col min="14076" max="14076" width="8" style="1" customWidth="1"/>
    <col min="14077" max="14077" width="15" style="1" bestFit="1" customWidth="1"/>
    <col min="14078" max="14078" width="14.42578125" style="1" bestFit="1" customWidth="1"/>
    <col min="14079" max="14079" width="25" style="1" bestFit="1" customWidth="1"/>
    <col min="14080" max="14080" width="17.5703125" style="1" customWidth="1"/>
    <col min="14081" max="14081" width="11.140625" style="1" bestFit="1" customWidth="1"/>
    <col min="14082" max="14082" width="14" style="1" bestFit="1" customWidth="1"/>
    <col min="14083" max="14320" width="11.42578125" style="1"/>
    <col min="14321" max="14322" width="2.42578125" style="1" bestFit="1" customWidth="1"/>
    <col min="14323" max="14329" width="0" style="1" hidden="1" customWidth="1"/>
    <col min="14330" max="14330" width="48.42578125" style="1" customWidth="1"/>
    <col min="14331" max="14331" width="17.140625" style="1" bestFit="1" customWidth="1"/>
    <col min="14332" max="14332" width="8" style="1" customWidth="1"/>
    <col min="14333" max="14333" width="15" style="1" bestFit="1" customWidth="1"/>
    <col min="14334" max="14334" width="14.42578125" style="1" bestFit="1" customWidth="1"/>
    <col min="14335" max="14335" width="25" style="1" bestFit="1" customWidth="1"/>
    <col min="14336" max="14336" width="17.5703125" style="1" customWidth="1"/>
    <col min="14337" max="14337" width="11.140625" style="1" bestFit="1" customWidth="1"/>
    <col min="14338" max="14338" width="14" style="1" bestFit="1" customWidth="1"/>
    <col min="14339" max="14576" width="11.42578125" style="1"/>
    <col min="14577" max="14578" width="2.42578125" style="1" bestFit="1" customWidth="1"/>
    <col min="14579" max="14585" width="0" style="1" hidden="1" customWidth="1"/>
    <col min="14586" max="14586" width="48.42578125" style="1" customWidth="1"/>
    <col min="14587" max="14587" width="17.140625" style="1" bestFit="1" customWidth="1"/>
    <col min="14588" max="14588" width="8" style="1" customWidth="1"/>
    <col min="14589" max="14589" width="15" style="1" bestFit="1" customWidth="1"/>
    <col min="14590" max="14590" width="14.42578125" style="1" bestFit="1" customWidth="1"/>
    <col min="14591" max="14591" width="25" style="1" bestFit="1" customWidth="1"/>
    <col min="14592" max="14592" width="17.5703125" style="1" customWidth="1"/>
    <col min="14593" max="14593" width="11.140625" style="1" bestFit="1" customWidth="1"/>
    <col min="14594" max="14594" width="14" style="1" bestFit="1" customWidth="1"/>
    <col min="14595" max="14832" width="11.42578125" style="1"/>
    <col min="14833" max="14834" width="2.42578125" style="1" bestFit="1" customWidth="1"/>
    <col min="14835" max="14841" width="0" style="1" hidden="1" customWidth="1"/>
    <col min="14842" max="14842" width="48.42578125" style="1" customWidth="1"/>
    <col min="14843" max="14843" width="17.140625" style="1" bestFit="1" customWidth="1"/>
    <col min="14844" max="14844" width="8" style="1" customWidth="1"/>
    <col min="14845" max="14845" width="15" style="1" bestFit="1" customWidth="1"/>
    <col min="14846" max="14846" width="14.42578125" style="1" bestFit="1" customWidth="1"/>
    <col min="14847" max="14847" width="25" style="1" bestFit="1" customWidth="1"/>
    <col min="14848" max="14848" width="17.5703125" style="1" customWidth="1"/>
    <col min="14849" max="14849" width="11.140625" style="1" bestFit="1" customWidth="1"/>
    <col min="14850" max="14850" width="14" style="1" bestFit="1" customWidth="1"/>
    <col min="14851" max="15088" width="11.42578125" style="1"/>
    <col min="15089" max="15090" width="2.42578125" style="1" bestFit="1" customWidth="1"/>
    <col min="15091" max="15097" width="0" style="1" hidden="1" customWidth="1"/>
    <col min="15098" max="15098" width="48.42578125" style="1" customWidth="1"/>
    <col min="15099" max="15099" width="17.140625" style="1" bestFit="1" customWidth="1"/>
    <col min="15100" max="15100" width="8" style="1" customWidth="1"/>
    <col min="15101" max="15101" width="15" style="1" bestFit="1" customWidth="1"/>
    <col min="15102" max="15102" width="14.42578125" style="1" bestFit="1" customWidth="1"/>
    <col min="15103" max="15103" width="25" style="1" bestFit="1" customWidth="1"/>
    <col min="15104" max="15104" width="17.5703125" style="1" customWidth="1"/>
    <col min="15105" max="15105" width="11.140625" style="1" bestFit="1" customWidth="1"/>
    <col min="15106" max="15106" width="14" style="1" bestFit="1" customWidth="1"/>
    <col min="15107" max="15344" width="11.42578125" style="1"/>
    <col min="15345" max="15346" width="2.42578125" style="1" bestFit="1" customWidth="1"/>
    <col min="15347" max="15353" width="0" style="1" hidden="1" customWidth="1"/>
    <col min="15354" max="15354" width="48.42578125" style="1" customWidth="1"/>
    <col min="15355" max="15355" width="17.140625" style="1" bestFit="1" customWidth="1"/>
    <col min="15356" max="15356" width="8" style="1" customWidth="1"/>
    <col min="15357" max="15357" width="15" style="1" bestFit="1" customWidth="1"/>
    <col min="15358" max="15358" width="14.42578125" style="1" bestFit="1" customWidth="1"/>
    <col min="15359" max="15359" width="25" style="1" bestFit="1" customWidth="1"/>
    <col min="15360" max="15360" width="17.5703125" style="1" customWidth="1"/>
    <col min="15361" max="15361" width="11.140625" style="1" bestFit="1" customWidth="1"/>
    <col min="15362" max="15362" width="14" style="1" bestFit="1" customWidth="1"/>
    <col min="15363" max="15600" width="11.42578125" style="1"/>
    <col min="15601" max="15602" width="2.42578125" style="1" bestFit="1" customWidth="1"/>
    <col min="15603" max="15609" width="0" style="1" hidden="1" customWidth="1"/>
    <col min="15610" max="15610" width="48.42578125" style="1" customWidth="1"/>
    <col min="15611" max="15611" width="17.140625" style="1" bestFit="1" customWidth="1"/>
    <col min="15612" max="15612" width="8" style="1" customWidth="1"/>
    <col min="15613" max="15613" width="15" style="1" bestFit="1" customWidth="1"/>
    <col min="15614" max="15614" width="14.42578125" style="1" bestFit="1" customWidth="1"/>
    <col min="15615" max="15615" width="25" style="1" bestFit="1" customWidth="1"/>
    <col min="15616" max="15616" width="17.5703125" style="1" customWidth="1"/>
    <col min="15617" max="15617" width="11.140625" style="1" bestFit="1" customWidth="1"/>
    <col min="15618" max="15618" width="14" style="1" bestFit="1" customWidth="1"/>
    <col min="15619" max="15856" width="11.42578125" style="1"/>
    <col min="15857" max="15858" width="2.42578125" style="1" bestFit="1" customWidth="1"/>
    <col min="15859" max="15865" width="0" style="1" hidden="1" customWidth="1"/>
    <col min="15866" max="15866" width="48.42578125" style="1" customWidth="1"/>
    <col min="15867" max="15867" width="17.140625" style="1" bestFit="1" customWidth="1"/>
    <col min="15868" max="15868" width="8" style="1" customWidth="1"/>
    <col min="15869" max="15869" width="15" style="1" bestFit="1" customWidth="1"/>
    <col min="15870" max="15870" width="14.42578125" style="1" bestFit="1" customWidth="1"/>
    <col min="15871" max="15871" width="25" style="1" bestFit="1" customWidth="1"/>
    <col min="15872" max="15872" width="17.5703125" style="1" customWidth="1"/>
    <col min="15873" max="15873" width="11.140625" style="1" bestFit="1" customWidth="1"/>
    <col min="15874" max="15874" width="14" style="1" bestFit="1" customWidth="1"/>
    <col min="15875" max="16112" width="11.42578125" style="1"/>
    <col min="16113" max="16114" width="2.42578125" style="1" bestFit="1" customWidth="1"/>
    <col min="16115" max="16121" width="0" style="1" hidden="1" customWidth="1"/>
    <col min="16122" max="16122" width="48.42578125" style="1" customWidth="1"/>
    <col min="16123" max="16123" width="17.140625" style="1" bestFit="1" customWidth="1"/>
    <col min="16124" max="16124" width="8" style="1" customWidth="1"/>
    <col min="16125" max="16125" width="15" style="1" bestFit="1" customWidth="1"/>
    <col min="16126" max="16126" width="14.42578125" style="1" bestFit="1" customWidth="1"/>
    <col min="16127" max="16127" width="25" style="1" bestFit="1" customWidth="1"/>
    <col min="16128" max="16128" width="17.5703125" style="1" customWidth="1"/>
    <col min="16129" max="16129" width="11.140625" style="1" bestFit="1" customWidth="1"/>
    <col min="16130" max="16130" width="14" style="1" bestFit="1" customWidth="1"/>
    <col min="16131" max="16384" width="11.42578125" style="1"/>
  </cols>
  <sheetData>
    <row r="1" spans="1:12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x14ac:dyDescent="0.2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x14ac:dyDescent="0.25">
      <c r="A3" s="118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119" t="s">
        <v>3</v>
      </c>
      <c r="B5" s="119"/>
      <c r="C5" s="119"/>
      <c r="D5" s="119"/>
      <c r="E5" s="119"/>
      <c r="F5" s="119"/>
      <c r="G5" s="119"/>
      <c r="H5" s="119"/>
      <c r="I5" s="119"/>
      <c r="J5" s="119"/>
      <c r="K5" s="3" t="s">
        <v>4</v>
      </c>
      <c r="L5" s="3" t="s">
        <v>5</v>
      </c>
    </row>
    <row r="6" spans="1:12" x14ac:dyDescent="0.25">
      <c r="A6" s="4" t="s">
        <v>6</v>
      </c>
      <c r="B6" s="4" t="s">
        <v>7</v>
      </c>
      <c r="C6" s="4" t="s">
        <v>7</v>
      </c>
      <c r="D6" s="4" t="s">
        <v>7</v>
      </c>
      <c r="E6" s="4" t="s">
        <v>8</v>
      </c>
      <c r="F6" s="4" t="s">
        <v>8</v>
      </c>
      <c r="G6" s="4" t="s">
        <v>7</v>
      </c>
      <c r="H6" s="4" t="s">
        <v>7</v>
      </c>
      <c r="I6" s="4" t="s">
        <v>9</v>
      </c>
      <c r="J6" s="5" t="s">
        <v>10</v>
      </c>
      <c r="K6" s="6">
        <f>K7+K81</f>
        <v>3898597767.329999</v>
      </c>
      <c r="L6" s="7">
        <f t="shared" ref="L6:L19" si="0">+K6/$K$127</f>
        <v>0.79963655430147818</v>
      </c>
    </row>
    <row r="7" spans="1:12" x14ac:dyDescent="0.25">
      <c r="A7" s="8" t="s">
        <v>6</v>
      </c>
      <c r="B7" s="8" t="s">
        <v>11</v>
      </c>
      <c r="C7" s="8" t="s">
        <v>7</v>
      </c>
      <c r="D7" s="8" t="s">
        <v>7</v>
      </c>
      <c r="E7" s="8" t="s">
        <v>8</v>
      </c>
      <c r="F7" s="8" t="s">
        <v>8</v>
      </c>
      <c r="G7" s="8" t="s">
        <v>7</v>
      </c>
      <c r="H7" s="8" t="s">
        <v>7</v>
      </c>
      <c r="I7" s="8" t="s">
        <v>9</v>
      </c>
      <c r="J7" s="9" t="s">
        <v>12</v>
      </c>
      <c r="K7" s="10">
        <f>K8+K56+K65+K77</f>
        <v>2098597767.329999</v>
      </c>
      <c r="L7" s="7">
        <f t="shared" si="0"/>
        <v>0.43044078606801567</v>
      </c>
    </row>
    <row r="8" spans="1:12" x14ac:dyDescent="0.25">
      <c r="A8" s="8" t="s">
        <v>6</v>
      </c>
      <c r="B8" s="8" t="s">
        <v>11</v>
      </c>
      <c r="C8" s="8" t="s">
        <v>6</v>
      </c>
      <c r="D8" s="8" t="s">
        <v>7</v>
      </c>
      <c r="E8" s="8" t="s">
        <v>8</v>
      </c>
      <c r="F8" s="8" t="s">
        <v>8</v>
      </c>
      <c r="G8" s="8" t="s">
        <v>7</v>
      </c>
      <c r="H8" s="8" t="s">
        <v>7</v>
      </c>
      <c r="I8" s="8" t="s">
        <v>9</v>
      </c>
      <c r="J8" s="11" t="s">
        <v>13</v>
      </c>
      <c r="K8" s="10">
        <f>K9+K15+K25</f>
        <v>2090497767.329999</v>
      </c>
      <c r="L8" s="7">
        <f t="shared" si="0"/>
        <v>0.42877940511096507</v>
      </c>
    </row>
    <row r="9" spans="1:12" x14ac:dyDescent="0.25">
      <c r="A9" s="8" t="s">
        <v>6</v>
      </c>
      <c r="B9" s="8" t="s">
        <v>11</v>
      </c>
      <c r="C9" s="8" t="s">
        <v>6</v>
      </c>
      <c r="D9" s="8" t="s">
        <v>6</v>
      </c>
      <c r="E9" s="8" t="s">
        <v>8</v>
      </c>
      <c r="F9" s="8" t="s">
        <v>8</v>
      </c>
      <c r="G9" s="8" t="s">
        <v>7</v>
      </c>
      <c r="H9" s="8" t="s">
        <v>7</v>
      </c>
      <c r="I9" s="8" t="s">
        <v>9</v>
      </c>
      <c r="J9" s="11" t="s">
        <v>14</v>
      </c>
      <c r="K9" s="10">
        <f>+K10+K12</f>
        <v>46150520</v>
      </c>
      <c r="L9" s="7">
        <f t="shared" si="0"/>
        <v>9.4658759365409875E-3</v>
      </c>
    </row>
    <row r="10" spans="1:12" x14ac:dyDescent="0.25">
      <c r="A10" s="12" t="s">
        <v>6</v>
      </c>
      <c r="B10" s="12" t="s">
        <v>11</v>
      </c>
      <c r="C10" s="12" t="s">
        <v>6</v>
      </c>
      <c r="D10" s="12" t="s">
        <v>6</v>
      </c>
      <c r="E10" s="12" t="s">
        <v>15</v>
      </c>
      <c r="F10" s="12" t="s">
        <v>8</v>
      </c>
      <c r="G10" s="13" t="s">
        <v>7</v>
      </c>
      <c r="H10" s="13" t="s">
        <v>7</v>
      </c>
      <c r="I10" s="13" t="s">
        <v>9</v>
      </c>
      <c r="J10" s="14" t="s">
        <v>16</v>
      </c>
      <c r="K10" s="15">
        <f>+K11</f>
        <v>5765520</v>
      </c>
      <c r="L10" s="16">
        <f t="shared" si="0"/>
        <v>1.182558658702996E-3</v>
      </c>
    </row>
    <row r="11" spans="1:12" x14ac:dyDescent="0.25">
      <c r="A11" s="12" t="s">
        <v>6</v>
      </c>
      <c r="B11" s="12" t="s">
        <v>11</v>
      </c>
      <c r="C11" s="12" t="s">
        <v>6</v>
      </c>
      <c r="D11" s="12" t="s">
        <v>6</v>
      </c>
      <c r="E11" s="12" t="s">
        <v>15</v>
      </c>
      <c r="F11" s="12" t="s">
        <v>8</v>
      </c>
      <c r="G11" s="13" t="s">
        <v>7</v>
      </c>
      <c r="H11" s="13" t="s">
        <v>7</v>
      </c>
      <c r="I11" s="13" t="s">
        <v>17</v>
      </c>
      <c r="J11" s="14" t="s">
        <v>18</v>
      </c>
      <c r="K11" s="15">
        <f>+'[1]Grupos-Ingresos 2024'!E57</f>
        <v>5765520</v>
      </c>
      <c r="L11" s="16">
        <f t="shared" si="0"/>
        <v>1.182558658702996E-3</v>
      </c>
    </row>
    <row r="12" spans="1:12" x14ac:dyDescent="0.25">
      <c r="A12" s="12" t="s">
        <v>6</v>
      </c>
      <c r="B12" s="12" t="s">
        <v>11</v>
      </c>
      <c r="C12" s="12" t="s">
        <v>6</v>
      </c>
      <c r="D12" s="12" t="s">
        <v>6</v>
      </c>
      <c r="E12" s="12" t="s">
        <v>19</v>
      </c>
      <c r="F12" s="12" t="s">
        <v>8</v>
      </c>
      <c r="G12" s="12" t="s">
        <v>7</v>
      </c>
      <c r="H12" s="12" t="s">
        <v>7</v>
      </c>
      <c r="I12" s="12" t="s">
        <v>9</v>
      </c>
      <c r="J12" s="17" t="s">
        <v>20</v>
      </c>
      <c r="K12" s="15">
        <f>+K13</f>
        <v>40385000</v>
      </c>
      <c r="L12" s="16">
        <f t="shared" si="0"/>
        <v>8.2833172778379906E-3</v>
      </c>
    </row>
    <row r="13" spans="1:12" x14ac:dyDescent="0.25">
      <c r="A13" s="12" t="s">
        <v>6</v>
      </c>
      <c r="B13" s="12" t="s">
        <v>11</v>
      </c>
      <c r="C13" s="12" t="s">
        <v>6</v>
      </c>
      <c r="D13" s="12" t="s">
        <v>6</v>
      </c>
      <c r="E13" s="12" t="s">
        <v>19</v>
      </c>
      <c r="F13" s="12" t="s">
        <v>8</v>
      </c>
      <c r="G13" s="12" t="s">
        <v>7</v>
      </c>
      <c r="H13" s="12" t="s">
        <v>7</v>
      </c>
      <c r="I13" s="12" t="s">
        <v>17</v>
      </c>
      <c r="J13" s="17" t="s">
        <v>21</v>
      </c>
      <c r="K13" s="15">
        <f>+'[1]Grupos-Ingresos 2024'!J14</f>
        <v>40385000</v>
      </c>
      <c r="L13" s="16">
        <f t="shared" si="0"/>
        <v>8.2833172778379906E-3</v>
      </c>
    </row>
    <row r="14" spans="1:1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8"/>
      <c r="K14" s="19"/>
      <c r="L14" s="16"/>
    </row>
    <row r="15" spans="1:12" x14ac:dyDescent="0.25">
      <c r="A15" s="8" t="s">
        <v>6</v>
      </c>
      <c r="B15" s="8" t="s">
        <v>11</v>
      </c>
      <c r="C15" s="8" t="s">
        <v>6</v>
      </c>
      <c r="D15" s="8" t="s">
        <v>22</v>
      </c>
      <c r="E15" s="8" t="s">
        <v>8</v>
      </c>
      <c r="F15" s="8" t="s">
        <v>8</v>
      </c>
      <c r="G15" s="8" t="s">
        <v>7</v>
      </c>
      <c r="H15" s="8" t="s">
        <v>7</v>
      </c>
      <c r="I15" s="8" t="s">
        <v>9</v>
      </c>
      <c r="J15" s="11" t="s">
        <v>23</v>
      </c>
      <c r="K15" s="10">
        <f>+K16+K21</f>
        <v>11104295</v>
      </c>
      <c r="L15" s="7">
        <f t="shared" si="0"/>
        <v>2.2775881795644424E-3</v>
      </c>
    </row>
    <row r="16" spans="1:12" x14ac:dyDescent="0.25">
      <c r="A16" s="8" t="s">
        <v>6</v>
      </c>
      <c r="B16" s="8" t="s">
        <v>11</v>
      </c>
      <c r="C16" s="8" t="s">
        <v>6</v>
      </c>
      <c r="D16" s="8" t="s">
        <v>22</v>
      </c>
      <c r="E16" s="8" t="s">
        <v>24</v>
      </c>
      <c r="F16" s="8" t="s">
        <v>8</v>
      </c>
      <c r="G16" s="8" t="s">
        <v>7</v>
      </c>
      <c r="H16" s="8" t="s">
        <v>7</v>
      </c>
      <c r="I16" s="8" t="s">
        <v>9</v>
      </c>
      <c r="J16" s="11" t="s">
        <v>25</v>
      </c>
      <c r="K16" s="10">
        <f>K17</f>
        <v>11104295</v>
      </c>
      <c r="L16" s="7">
        <f t="shared" si="0"/>
        <v>2.2775881795644424E-3</v>
      </c>
    </row>
    <row r="17" spans="1:12" x14ac:dyDescent="0.25">
      <c r="A17" s="12" t="s">
        <v>6</v>
      </c>
      <c r="B17" s="12" t="s">
        <v>11</v>
      </c>
      <c r="C17" s="12" t="s">
        <v>6</v>
      </c>
      <c r="D17" s="12" t="s">
        <v>22</v>
      </c>
      <c r="E17" s="12" t="s">
        <v>24</v>
      </c>
      <c r="F17" s="12" t="s">
        <v>26</v>
      </c>
      <c r="G17" s="12" t="s">
        <v>7</v>
      </c>
      <c r="H17" s="12" t="s">
        <v>7</v>
      </c>
      <c r="I17" s="12" t="s">
        <v>9</v>
      </c>
      <c r="J17" s="17" t="s">
        <v>27</v>
      </c>
      <c r="K17" s="20">
        <f>SUM(K18:K19)</f>
        <v>11104295</v>
      </c>
      <c r="L17" s="16">
        <f t="shared" si="0"/>
        <v>2.2775881795644424E-3</v>
      </c>
    </row>
    <row r="18" spans="1:12" x14ac:dyDescent="0.25">
      <c r="A18" s="21" t="s">
        <v>6</v>
      </c>
      <c r="B18" s="21" t="s">
        <v>11</v>
      </c>
      <c r="C18" s="21" t="s">
        <v>6</v>
      </c>
      <c r="D18" s="21" t="s">
        <v>22</v>
      </c>
      <c r="E18" s="21" t="s">
        <v>24</v>
      </c>
      <c r="F18" s="21" t="s">
        <v>26</v>
      </c>
      <c r="G18" s="21" t="s">
        <v>7</v>
      </c>
      <c r="H18" s="21" t="s">
        <v>7</v>
      </c>
      <c r="I18" s="21" t="s">
        <v>17</v>
      </c>
      <c r="J18" s="22" t="s">
        <v>28</v>
      </c>
      <c r="K18" s="20">
        <f>+'[1]Grupos-Ingresos 2024'!B89-K19</f>
        <v>10349895</v>
      </c>
      <c r="L18" s="16">
        <f t="shared" si="0"/>
        <v>2.1228541309225957E-3</v>
      </c>
    </row>
    <row r="19" spans="1:12" x14ac:dyDescent="0.25">
      <c r="A19" s="21" t="s">
        <v>6</v>
      </c>
      <c r="B19" s="21" t="s">
        <v>11</v>
      </c>
      <c r="C19" s="21" t="s">
        <v>6</v>
      </c>
      <c r="D19" s="21" t="s">
        <v>22</v>
      </c>
      <c r="E19" s="21" t="s">
        <v>24</v>
      </c>
      <c r="F19" s="21" t="s">
        <v>26</v>
      </c>
      <c r="G19" s="21" t="s">
        <v>7</v>
      </c>
      <c r="H19" s="21" t="s">
        <v>7</v>
      </c>
      <c r="I19" s="21" t="s">
        <v>29</v>
      </c>
      <c r="J19" s="22" t="s">
        <v>30</v>
      </c>
      <c r="K19" s="20">
        <f>+'[1]Grupos-Ingresos 2024'!B71</f>
        <v>754400</v>
      </c>
      <c r="L19" s="16">
        <f t="shared" si="0"/>
        <v>1.5473404864184672E-4</v>
      </c>
    </row>
    <row r="20" spans="1:12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2"/>
      <c r="K20" s="20"/>
      <c r="L20" s="16"/>
    </row>
    <row r="21" spans="1:12" hidden="1" x14ac:dyDescent="0.25">
      <c r="A21" s="8" t="s">
        <v>6</v>
      </c>
      <c r="B21" s="8" t="s">
        <v>11</v>
      </c>
      <c r="C21" s="8" t="s">
        <v>6</v>
      </c>
      <c r="D21" s="8" t="s">
        <v>22</v>
      </c>
      <c r="E21" s="8" t="s">
        <v>31</v>
      </c>
      <c r="F21" s="8" t="s">
        <v>8</v>
      </c>
      <c r="G21" s="8" t="s">
        <v>7</v>
      </c>
      <c r="H21" s="8" t="s">
        <v>7</v>
      </c>
      <c r="I21" s="8" t="s">
        <v>9</v>
      </c>
      <c r="J21" s="11" t="s">
        <v>32</v>
      </c>
      <c r="K21" s="23">
        <f>+K22</f>
        <v>0</v>
      </c>
      <c r="L21" s="7">
        <f t="shared" ref="L21:L53" si="1">+K21/$K$127</f>
        <v>0</v>
      </c>
    </row>
    <row r="22" spans="1:12" hidden="1" x14ac:dyDescent="0.25">
      <c r="A22" s="12" t="s">
        <v>6</v>
      </c>
      <c r="B22" s="12" t="s">
        <v>11</v>
      </c>
      <c r="C22" s="12" t="s">
        <v>6</v>
      </c>
      <c r="D22" s="12" t="s">
        <v>22</v>
      </c>
      <c r="E22" s="12" t="s">
        <v>31</v>
      </c>
      <c r="F22" s="12" t="s">
        <v>24</v>
      </c>
      <c r="G22" s="12" t="s">
        <v>7</v>
      </c>
      <c r="H22" s="12" t="s">
        <v>7</v>
      </c>
      <c r="I22" s="12" t="s">
        <v>9</v>
      </c>
      <c r="J22" s="17" t="s">
        <v>33</v>
      </c>
      <c r="K22" s="20">
        <f>+K23</f>
        <v>0</v>
      </c>
      <c r="L22" s="16">
        <f t="shared" si="1"/>
        <v>0</v>
      </c>
    </row>
    <row r="23" spans="1:12" hidden="1" x14ac:dyDescent="0.25">
      <c r="A23" s="12" t="s">
        <v>6</v>
      </c>
      <c r="B23" s="12" t="s">
        <v>11</v>
      </c>
      <c r="C23" s="12" t="s">
        <v>6</v>
      </c>
      <c r="D23" s="12" t="s">
        <v>22</v>
      </c>
      <c r="E23" s="12" t="s">
        <v>31</v>
      </c>
      <c r="F23" s="12" t="s">
        <v>24</v>
      </c>
      <c r="G23" s="12" t="s">
        <v>7</v>
      </c>
      <c r="H23" s="12" t="s">
        <v>7</v>
      </c>
      <c r="I23" s="12" t="s">
        <v>17</v>
      </c>
      <c r="J23" s="17" t="s">
        <v>34</v>
      </c>
      <c r="K23" s="20">
        <v>0</v>
      </c>
      <c r="L23" s="16">
        <f t="shared" si="1"/>
        <v>0</v>
      </c>
    </row>
    <row r="24" spans="1:12" hidden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7"/>
      <c r="K24" s="20"/>
      <c r="L24" s="16">
        <f t="shared" si="1"/>
        <v>0</v>
      </c>
    </row>
    <row r="25" spans="1:12" x14ac:dyDescent="0.25">
      <c r="A25" s="8" t="s">
        <v>6</v>
      </c>
      <c r="B25" s="8" t="s">
        <v>11</v>
      </c>
      <c r="C25" s="8" t="s">
        <v>6</v>
      </c>
      <c r="D25" s="8" t="s">
        <v>11</v>
      </c>
      <c r="E25" s="8" t="s">
        <v>8</v>
      </c>
      <c r="F25" s="8" t="s">
        <v>8</v>
      </c>
      <c r="G25" s="8" t="s">
        <v>7</v>
      </c>
      <c r="H25" s="8" t="s">
        <v>7</v>
      </c>
      <c r="I25" s="8" t="s">
        <v>9</v>
      </c>
      <c r="J25" s="11" t="s">
        <v>35</v>
      </c>
      <c r="K25" s="10">
        <f>K26+K30</f>
        <v>2033242952.329999</v>
      </c>
      <c r="L25" s="7">
        <f t="shared" si="1"/>
        <v>0.41703594099485963</v>
      </c>
    </row>
    <row r="26" spans="1:12" ht="25.5" x14ac:dyDescent="0.25">
      <c r="A26" s="8" t="s">
        <v>6</v>
      </c>
      <c r="B26" s="8" t="s">
        <v>11</v>
      </c>
      <c r="C26" s="8" t="s">
        <v>6</v>
      </c>
      <c r="D26" s="8" t="s">
        <v>11</v>
      </c>
      <c r="E26" s="8" t="s">
        <v>24</v>
      </c>
      <c r="F26" s="8" t="s">
        <v>8</v>
      </c>
      <c r="G26" s="8" t="s">
        <v>7</v>
      </c>
      <c r="H26" s="8" t="s">
        <v>7</v>
      </c>
      <c r="I26" s="8" t="s">
        <v>9</v>
      </c>
      <c r="J26" s="11" t="s">
        <v>36</v>
      </c>
      <c r="K26" s="10">
        <f>+K27</f>
        <v>57272000</v>
      </c>
      <c r="L26" s="7">
        <f t="shared" si="1"/>
        <v>1.1746988910148259E-2</v>
      </c>
    </row>
    <row r="27" spans="1:12" x14ac:dyDescent="0.25">
      <c r="A27" s="12" t="s">
        <v>6</v>
      </c>
      <c r="B27" s="12" t="s">
        <v>11</v>
      </c>
      <c r="C27" s="12" t="s">
        <v>6</v>
      </c>
      <c r="D27" s="12" t="s">
        <v>11</v>
      </c>
      <c r="E27" s="12" t="s">
        <v>24</v>
      </c>
      <c r="F27" s="12" t="s">
        <v>26</v>
      </c>
      <c r="G27" s="12" t="s">
        <v>7</v>
      </c>
      <c r="H27" s="12" t="s">
        <v>7</v>
      </c>
      <c r="I27" s="12" t="s">
        <v>9</v>
      </c>
      <c r="J27" s="18" t="s">
        <v>37</v>
      </c>
      <c r="K27" s="24">
        <f>+K28</f>
        <v>57272000</v>
      </c>
      <c r="L27" s="16">
        <f t="shared" si="1"/>
        <v>1.1746988910148259E-2</v>
      </c>
    </row>
    <row r="28" spans="1:12" x14ac:dyDescent="0.25">
      <c r="A28" s="12" t="s">
        <v>6</v>
      </c>
      <c r="B28" s="12" t="s">
        <v>11</v>
      </c>
      <c r="C28" s="12" t="s">
        <v>6</v>
      </c>
      <c r="D28" s="12" t="s">
        <v>11</v>
      </c>
      <c r="E28" s="12" t="s">
        <v>24</v>
      </c>
      <c r="F28" s="12" t="s">
        <v>26</v>
      </c>
      <c r="G28" s="25" t="s">
        <v>7</v>
      </c>
      <c r="H28" s="12" t="s">
        <v>7</v>
      </c>
      <c r="I28" s="26" t="s">
        <v>17</v>
      </c>
      <c r="J28" s="27" t="s">
        <v>38</v>
      </c>
      <c r="K28" s="15">
        <f>+'[1]Grupos-Ingresos 2024'!B96</f>
        <v>57272000</v>
      </c>
      <c r="L28" s="16">
        <f t="shared" si="1"/>
        <v>1.1746988910148259E-2</v>
      </c>
    </row>
    <row r="29" spans="1:12" x14ac:dyDescent="0.25">
      <c r="A29" s="8"/>
      <c r="B29" s="8"/>
      <c r="C29" s="8"/>
      <c r="D29" s="8"/>
      <c r="E29" s="8"/>
      <c r="F29" s="8"/>
      <c r="G29" s="8"/>
      <c r="H29" s="8"/>
      <c r="I29" s="8"/>
      <c r="J29" s="27"/>
      <c r="K29" s="10"/>
      <c r="L29" s="16"/>
    </row>
    <row r="30" spans="1:12" x14ac:dyDescent="0.25">
      <c r="A30" s="8" t="s">
        <v>6</v>
      </c>
      <c r="B30" s="8" t="s">
        <v>11</v>
      </c>
      <c r="C30" s="8" t="s">
        <v>6</v>
      </c>
      <c r="D30" s="8" t="s">
        <v>11</v>
      </c>
      <c r="E30" s="8" t="s">
        <v>39</v>
      </c>
      <c r="F30" s="8" t="s">
        <v>8</v>
      </c>
      <c r="G30" s="8" t="s">
        <v>7</v>
      </c>
      <c r="H30" s="8" t="s">
        <v>7</v>
      </c>
      <c r="I30" s="8" t="s">
        <v>9</v>
      </c>
      <c r="J30" s="28" t="s">
        <v>40</v>
      </c>
      <c r="K30" s="10">
        <f>K44+K31</f>
        <v>1975970952.329999</v>
      </c>
      <c r="L30" s="7">
        <f t="shared" si="1"/>
        <v>0.40528895208471138</v>
      </c>
    </row>
    <row r="31" spans="1:12" x14ac:dyDescent="0.25">
      <c r="A31" s="8" t="s">
        <v>6</v>
      </c>
      <c r="B31" s="8" t="s">
        <v>11</v>
      </c>
      <c r="C31" s="8" t="s">
        <v>6</v>
      </c>
      <c r="D31" s="8" t="s">
        <v>11</v>
      </c>
      <c r="E31" s="8" t="s">
        <v>39</v>
      </c>
      <c r="F31" s="8" t="s">
        <v>26</v>
      </c>
      <c r="G31" s="8" t="s">
        <v>7</v>
      </c>
      <c r="H31" s="8" t="s">
        <v>7</v>
      </c>
      <c r="I31" s="8" t="s">
        <v>9</v>
      </c>
      <c r="J31" s="11" t="s">
        <v>41</v>
      </c>
      <c r="K31" s="10">
        <f>SUM(K32:K43)</f>
        <v>1782088852.529999</v>
      </c>
      <c r="L31" s="7">
        <f t="shared" si="1"/>
        <v>0.36552203498339036</v>
      </c>
    </row>
    <row r="32" spans="1:12" x14ac:dyDescent="0.25">
      <c r="A32" s="12" t="s">
        <v>6</v>
      </c>
      <c r="B32" s="12" t="s">
        <v>11</v>
      </c>
      <c r="C32" s="12" t="s">
        <v>6</v>
      </c>
      <c r="D32" s="12" t="s">
        <v>11</v>
      </c>
      <c r="E32" s="12" t="s">
        <v>39</v>
      </c>
      <c r="F32" s="12" t="s">
        <v>26</v>
      </c>
      <c r="G32" s="12" t="s">
        <v>7</v>
      </c>
      <c r="H32" s="12" t="s">
        <v>7</v>
      </c>
      <c r="I32" s="12" t="s">
        <v>17</v>
      </c>
      <c r="J32" s="17" t="s">
        <v>42</v>
      </c>
      <c r="K32" s="15">
        <f>+'[1]Grupos-Ingresos 2024-2'!AE26</f>
        <v>334039100</v>
      </c>
      <c r="L32" s="16">
        <f t="shared" si="1"/>
        <v>6.8514345635841342E-2</v>
      </c>
    </row>
    <row r="33" spans="1:12" x14ac:dyDescent="0.25">
      <c r="A33" s="12" t="s">
        <v>6</v>
      </c>
      <c r="B33" s="12" t="s">
        <v>11</v>
      </c>
      <c r="C33" s="12" t="s">
        <v>6</v>
      </c>
      <c r="D33" s="12" t="s">
        <v>11</v>
      </c>
      <c r="E33" s="12" t="s">
        <v>39</v>
      </c>
      <c r="F33" s="12" t="s">
        <v>26</v>
      </c>
      <c r="G33" s="12" t="s">
        <v>7</v>
      </c>
      <c r="H33" s="12" t="s">
        <v>7</v>
      </c>
      <c r="I33" s="12" t="s">
        <v>29</v>
      </c>
      <c r="J33" s="17" t="s">
        <v>43</v>
      </c>
      <c r="K33" s="15">
        <f>+'[1]Grupos-Ingresos 2024-2'!AE32</f>
        <v>155232458.47</v>
      </c>
      <c r="L33" s="16">
        <f t="shared" si="1"/>
        <v>3.1839537088667061E-2</v>
      </c>
    </row>
    <row r="34" spans="1:12" x14ac:dyDescent="0.25">
      <c r="A34" s="12" t="s">
        <v>6</v>
      </c>
      <c r="B34" s="12" t="s">
        <v>11</v>
      </c>
      <c r="C34" s="12" t="s">
        <v>6</v>
      </c>
      <c r="D34" s="12" t="s">
        <v>11</v>
      </c>
      <c r="E34" s="12" t="s">
        <v>39</v>
      </c>
      <c r="F34" s="12" t="s">
        <v>26</v>
      </c>
      <c r="G34" s="12" t="s">
        <v>7</v>
      </c>
      <c r="H34" s="12" t="s">
        <v>7</v>
      </c>
      <c r="I34" s="12" t="s">
        <v>44</v>
      </c>
      <c r="J34" s="17" t="s">
        <v>45</v>
      </c>
      <c r="K34" s="29">
        <f>+'[1]Grupos-Ingresos 2024-2'!AE55</f>
        <v>96704300</v>
      </c>
      <c r="L34" s="16">
        <f t="shared" si="1"/>
        <v>1.9834899072210681E-2</v>
      </c>
    </row>
    <row r="35" spans="1:12" x14ac:dyDescent="0.25">
      <c r="A35" s="12" t="s">
        <v>6</v>
      </c>
      <c r="B35" s="12" t="s">
        <v>11</v>
      </c>
      <c r="C35" s="12" t="s">
        <v>6</v>
      </c>
      <c r="D35" s="12" t="s">
        <v>11</v>
      </c>
      <c r="E35" s="12" t="s">
        <v>39</v>
      </c>
      <c r="F35" s="12" t="s">
        <v>26</v>
      </c>
      <c r="G35" s="12" t="s">
        <v>7</v>
      </c>
      <c r="H35" s="12" t="s">
        <v>7</v>
      </c>
      <c r="I35" s="12" t="s">
        <v>46</v>
      </c>
      <c r="J35" s="17" t="s">
        <v>47</v>
      </c>
      <c r="K35" s="15">
        <f>+'[1]Grupos-Ingresos 2024-2'!AE62</f>
        <v>12600500</v>
      </c>
      <c r="L35" s="16">
        <f t="shared" si="1"/>
        <v>2.5844729320143025E-3</v>
      </c>
    </row>
    <row r="36" spans="1:12" x14ac:dyDescent="0.25">
      <c r="A36" s="12" t="s">
        <v>6</v>
      </c>
      <c r="B36" s="12" t="s">
        <v>11</v>
      </c>
      <c r="C36" s="12" t="s">
        <v>6</v>
      </c>
      <c r="D36" s="12" t="s">
        <v>11</v>
      </c>
      <c r="E36" s="12" t="s">
        <v>39</v>
      </c>
      <c r="F36" s="12" t="s">
        <v>26</v>
      </c>
      <c r="G36" s="12" t="s">
        <v>7</v>
      </c>
      <c r="H36" s="12" t="s">
        <v>7</v>
      </c>
      <c r="I36" s="12" t="s">
        <v>48</v>
      </c>
      <c r="J36" s="17" t="s">
        <v>49</v>
      </c>
      <c r="K36" s="15">
        <f>+'[1]Grupos-Ingresos 2024-2'!AE75</f>
        <v>313946022.80000001</v>
      </c>
      <c r="L36" s="16">
        <f t="shared" si="1"/>
        <v>6.4393079484158969E-2</v>
      </c>
    </row>
    <row r="37" spans="1:12" x14ac:dyDescent="0.25">
      <c r="A37" s="12" t="s">
        <v>6</v>
      </c>
      <c r="B37" s="12" t="s">
        <v>11</v>
      </c>
      <c r="C37" s="12" t="s">
        <v>6</v>
      </c>
      <c r="D37" s="12" t="s">
        <v>11</v>
      </c>
      <c r="E37" s="12" t="s">
        <v>39</v>
      </c>
      <c r="F37" s="12" t="s">
        <v>26</v>
      </c>
      <c r="G37" s="12" t="s">
        <v>7</v>
      </c>
      <c r="H37" s="12" t="s">
        <v>7</v>
      </c>
      <c r="I37" s="12" t="s">
        <v>50</v>
      </c>
      <c r="J37" s="17" t="s">
        <v>51</v>
      </c>
      <c r="K37" s="15">
        <f>+'[1]Grupos-Ingresos 2024-2'!AE81</f>
        <v>19357936</v>
      </c>
      <c r="L37" s="16">
        <f t="shared" si="1"/>
        <v>3.9704822516301117E-3</v>
      </c>
    </row>
    <row r="38" spans="1:12" x14ac:dyDescent="0.25">
      <c r="A38" s="12" t="s">
        <v>6</v>
      </c>
      <c r="B38" s="12" t="s">
        <v>11</v>
      </c>
      <c r="C38" s="12" t="s">
        <v>6</v>
      </c>
      <c r="D38" s="12" t="s">
        <v>11</v>
      </c>
      <c r="E38" s="12" t="s">
        <v>39</v>
      </c>
      <c r="F38" s="12" t="s">
        <v>26</v>
      </c>
      <c r="G38" s="12" t="s">
        <v>7</v>
      </c>
      <c r="H38" s="12" t="s">
        <v>7</v>
      </c>
      <c r="I38" s="12" t="s">
        <v>52</v>
      </c>
      <c r="J38" s="17" t="s">
        <v>53</v>
      </c>
      <c r="K38" s="15">
        <f>+'[1]Grupos-Ingresos 2024-2'!AE90</f>
        <v>51156800</v>
      </c>
      <c r="L38" s="16">
        <f t="shared" si="1"/>
        <v>1.0492707820203109E-2</v>
      </c>
    </row>
    <row r="39" spans="1:12" x14ac:dyDescent="0.25">
      <c r="A39" s="12" t="s">
        <v>6</v>
      </c>
      <c r="B39" s="12" t="s">
        <v>11</v>
      </c>
      <c r="C39" s="12" t="s">
        <v>6</v>
      </c>
      <c r="D39" s="12" t="s">
        <v>11</v>
      </c>
      <c r="E39" s="12" t="s">
        <v>39</v>
      </c>
      <c r="F39" s="12" t="s">
        <v>26</v>
      </c>
      <c r="G39" s="12" t="s">
        <v>7</v>
      </c>
      <c r="H39" s="12" t="s">
        <v>7</v>
      </c>
      <c r="I39" s="12" t="s">
        <v>54</v>
      </c>
      <c r="J39" s="17" t="s">
        <v>55</v>
      </c>
      <c r="K39" s="15">
        <f>+'[1]Grupos-Ingresos 2024-2'!AE102</f>
        <v>4071874.2899989001</v>
      </c>
      <c r="L39" s="16">
        <f t="shared" si="1"/>
        <v>8.3517708702568255E-4</v>
      </c>
    </row>
    <row r="40" spans="1:12" x14ac:dyDescent="0.25">
      <c r="A40" s="12" t="s">
        <v>6</v>
      </c>
      <c r="B40" s="12" t="s">
        <v>11</v>
      </c>
      <c r="C40" s="12" t="s">
        <v>6</v>
      </c>
      <c r="D40" s="12" t="s">
        <v>11</v>
      </c>
      <c r="E40" s="12" t="s">
        <v>39</v>
      </c>
      <c r="F40" s="12" t="s">
        <v>26</v>
      </c>
      <c r="G40" s="12" t="s">
        <v>7</v>
      </c>
      <c r="H40" s="12" t="s">
        <v>7</v>
      </c>
      <c r="I40" s="12" t="s">
        <v>56</v>
      </c>
      <c r="J40" s="17" t="s">
        <v>57</v>
      </c>
      <c r="K40" s="15">
        <f>+'[1]Grupos-Ingresos 2024'!B133</f>
        <v>777375478.44000006</v>
      </c>
      <c r="L40" s="16">
        <f t="shared" si="1"/>
        <v>0.15944652053806183</v>
      </c>
    </row>
    <row r="41" spans="1:12" hidden="1" x14ac:dyDescent="0.25">
      <c r="A41" s="12" t="s">
        <v>6</v>
      </c>
      <c r="B41" s="12" t="s">
        <v>11</v>
      </c>
      <c r="C41" s="12" t="s">
        <v>6</v>
      </c>
      <c r="D41" s="12" t="s">
        <v>11</v>
      </c>
      <c r="E41" s="12" t="s">
        <v>39</v>
      </c>
      <c r="F41" s="12" t="s">
        <v>26</v>
      </c>
      <c r="G41" s="12" t="s">
        <v>7</v>
      </c>
      <c r="H41" s="12" t="s">
        <v>7</v>
      </c>
      <c r="I41" s="12" t="s">
        <v>58</v>
      </c>
      <c r="J41" s="17" t="s">
        <v>59</v>
      </c>
      <c r="K41" s="15"/>
      <c r="L41" s="16">
        <f t="shared" si="1"/>
        <v>0</v>
      </c>
    </row>
    <row r="42" spans="1:12" x14ac:dyDescent="0.25">
      <c r="A42" s="12" t="s">
        <v>6</v>
      </c>
      <c r="B42" s="12" t="s">
        <v>11</v>
      </c>
      <c r="C42" s="12" t="s">
        <v>6</v>
      </c>
      <c r="D42" s="12" t="s">
        <v>11</v>
      </c>
      <c r="E42" s="12" t="s">
        <v>39</v>
      </c>
      <c r="F42" s="12" t="s">
        <v>26</v>
      </c>
      <c r="G42" s="12" t="s">
        <v>7</v>
      </c>
      <c r="H42" s="12" t="s">
        <v>7</v>
      </c>
      <c r="I42" s="12" t="s">
        <v>60</v>
      </c>
      <c r="J42" s="17" t="s">
        <v>61</v>
      </c>
      <c r="K42" s="15">
        <f>+'[1]Grupos-Ingresos 2024'!K24+'[1]Grupos-Ingresos 2024'!J37+'[1]Grupos-Ingresos 2024'!K49</f>
        <v>17604382.530000001</v>
      </c>
      <c r="L42" s="16">
        <f t="shared" si="1"/>
        <v>3.6108130735772758E-3</v>
      </c>
    </row>
    <row r="43" spans="1:12" hidden="1" x14ac:dyDescent="0.25">
      <c r="A43" s="12" t="s">
        <v>6</v>
      </c>
      <c r="B43" s="12" t="s">
        <v>11</v>
      </c>
      <c r="C43" s="12" t="s">
        <v>6</v>
      </c>
      <c r="D43" s="12" t="s">
        <v>11</v>
      </c>
      <c r="E43" s="12" t="s">
        <v>39</v>
      </c>
      <c r="F43" s="12" t="s">
        <v>26</v>
      </c>
      <c r="G43" s="12" t="s">
        <v>7</v>
      </c>
      <c r="H43" s="12" t="s">
        <v>7</v>
      </c>
      <c r="I43" s="12" t="s">
        <v>62</v>
      </c>
      <c r="J43" s="17" t="s">
        <v>63</v>
      </c>
      <c r="K43" s="15"/>
      <c r="L43" s="16">
        <f t="shared" si="1"/>
        <v>0</v>
      </c>
    </row>
    <row r="44" spans="1:12" s="31" customFormat="1" x14ac:dyDescent="0.25">
      <c r="A44" s="8" t="s">
        <v>6</v>
      </c>
      <c r="B44" s="8" t="s">
        <v>11</v>
      </c>
      <c r="C44" s="8" t="s">
        <v>6</v>
      </c>
      <c r="D44" s="8" t="s">
        <v>11</v>
      </c>
      <c r="E44" s="8" t="s">
        <v>39</v>
      </c>
      <c r="F44" s="8" t="s">
        <v>19</v>
      </c>
      <c r="G44" s="8" t="s">
        <v>7</v>
      </c>
      <c r="H44" s="8" t="s">
        <v>7</v>
      </c>
      <c r="I44" s="30" t="s">
        <v>9</v>
      </c>
      <c r="J44" s="11" t="s">
        <v>64</v>
      </c>
      <c r="K44" s="23">
        <f>+K45+K46+K54</f>
        <v>193882099.80000004</v>
      </c>
      <c r="L44" s="7">
        <f t="shared" si="1"/>
        <v>3.9766917101321034E-2</v>
      </c>
    </row>
    <row r="45" spans="1:12" x14ac:dyDescent="0.25">
      <c r="A45" s="12" t="s">
        <v>6</v>
      </c>
      <c r="B45" s="12" t="s">
        <v>11</v>
      </c>
      <c r="C45" s="12" t="s">
        <v>6</v>
      </c>
      <c r="D45" s="12" t="s">
        <v>11</v>
      </c>
      <c r="E45" s="12" t="s">
        <v>39</v>
      </c>
      <c r="F45" s="12" t="s">
        <v>19</v>
      </c>
      <c r="G45" s="26" t="s">
        <v>7</v>
      </c>
      <c r="H45" s="26" t="s">
        <v>7</v>
      </c>
      <c r="I45" s="26" t="s">
        <v>17</v>
      </c>
      <c r="J45" s="32" t="s">
        <v>65</v>
      </c>
      <c r="K45" s="20">
        <f>+'[1]Grupos-Ingresos 2024'!B116</f>
        <v>38776419.960000001</v>
      </c>
      <c r="L45" s="16">
        <f t="shared" si="1"/>
        <v>7.953383420264205E-3</v>
      </c>
    </row>
    <row r="46" spans="1:12" x14ac:dyDescent="0.25">
      <c r="A46" s="8" t="s">
        <v>6</v>
      </c>
      <c r="B46" s="8" t="s">
        <v>11</v>
      </c>
      <c r="C46" s="8" t="s">
        <v>6</v>
      </c>
      <c r="D46" s="8" t="s">
        <v>11</v>
      </c>
      <c r="E46" s="8" t="s">
        <v>39</v>
      </c>
      <c r="F46" s="8" t="s">
        <v>19</v>
      </c>
      <c r="G46" s="30" t="s">
        <v>7</v>
      </c>
      <c r="H46" s="30" t="s">
        <v>7</v>
      </c>
      <c r="I46" s="30" t="s">
        <v>66</v>
      </c>
      <c r="J46" s="33" t="s">
        <v>67</v>
      </c>
      <c r="K46" s="10">
        <f>SUM(K47:K54)</f>
        <v>155105679.84000003</v>
      </c>
      <c r="L46" s="16">
        <f t="shared" si="1"/>
        <v>3.1813533681056827E-2</v>
      </c>
    </row>
    <row r="47" spans="1:12" x14ac:dyDescent="0.25">
      <c r="A47" s="12" t="s">
        <v>6</v>
      </c>
      <c r="B47" s="12" t="s">
        <v>11</v>
      </c>
      <c r="C47" s="12" t="s">
        <v>6</v>
      </c>
      <c r="D47" s="12" t="s">
        <v>11</v>
      </c>
      <c r="E47" s="12" t="s">
        <v>39</v>
      </c>
      <c r="F47" s="12" t="s">
        <v>19</v>
      </c>
      <c r="G47" s="26" t="s">
        <v>7</v>
      </c>
      <c r="H47" s="26" t="s">
        <v>7</v>
      </c>
      <c r="I47" s="34" t="s">
        <v>29</v>
      </c>
      <c r="J47" s="35" t="s">
        <v>68</v>
      </c>
      <c r="K47" s="36">
        <f>+'[1]Grupos-Ingresos 2024'!B117</f>
        <v>48470524.950000003</v>
      </c>
      <c r="L47" s="16">
        <f t="shared" si="1"/>
        <v>9.9417292753302567E-3</v>
      </c>
    </row>
    <row r="48" spans="1:12" x14ac:dyDescent="0.25">
      <c r="A48" s="12" t="s">
        <v>6</v>
      </c>
      <c r="B48" s="12" t="s">
        <v>11</v>
      </c>
      <c r="C48" s="12" t="s">
        <v>6</v>
      </c>
      <c r="D48" s="12" t="s">
        <v>11</v>
      </c>
      <c r="E48" s="12" t="s">
        <v>39</v>
      </c>
      <c r="F48" s="12" t="s">
        <v>19</v>
      </c>
      <c r="G48" s="26" t="s">
        <v>7</v>
      </c>
      <c r="H48" s="26" t="s">
        <v>7</v>
      </c>
      <c r="I48" s="34" t="s">
        <v>44</v>
      </c>
      <c r="J48" s="35" t="s">
        <v>69</v>
      </c>
      <c r="K48" s="36">
        <f>+'[1]Grupos-Ingresos 2024'!B120</f>
        <v>48470524.950000003</v>
      </c>
      <c r="L48" s="16">
        <f t="shared" si="1"/>
        <v>9.9417292753302567E-3</v>
      </c>
    </row>
    <row r="49" spans="1:12" x14ac:dyDescent="0.25">
      <c r="A49" s="12" t="s">
        <v>6</v>
      </c>
      <c r="B49" s="12" t="s">
        <v>11</v>
      </c>
      <c r="C49" s="12" t="s">
        <v>6</v>
      </c>
      <c r="D49" s="12" t="s">
        <v>11</v>
      </c>
      <c r="E49" s="12" t="s">
        <v>39</v>
      </c>
      <c r="F49" s="12" t="s">
        <v>19</v>
      </c>
      <c r="G49" s="26" t="s">
        <v>7</v>
      </c>
      <c r="H49" s="26" t="s">
        <v>7</v>
      </c>
      <c r="I49" s="34" t="s">
        <v>46</v>
      </c>
      <c r="J49" s="35" t="s">
        <v>70</v>
      </c>
      <c r="K49" s="36">
        <f>+'[1]Grupos-Ingresos 2024'!B122</f>
        <v>19388209.98</v>
      </c>
      <c r="L49" s="16">
        <f t="shared" si="1"/>
        <v>3.9766917101321025E-3</v>
      </c>
    </row>
    <row r="50" spans="1:12" x14ac:dyDescent="0.25">
      <c r="A50" s="12" t="s">
        <v>6</v>
      </c>
      <c r="B50" s="12" t="s">
        <v>11</v>
      </c>
      <c r="C50" s="12" t="s">
        <v>6</v>
      </c>
      <c r="D50" s="12" t="s">
        <v>11</v>
      </c>
      <c r="E50" s="12" t="s">
        <v>39</v>
      </c>
      <c r="F50" s="12" t="s">
        <v>19</v>
      </c>
      <c r="G50" s="26" t="s">
        <v>7</v>
      </c>
      <c r="H50" s="26" t="s">
        <v>7</v>
      </c>
      <c r="I50" s="34" t="s">
        <v>48</v>
      </c>
      <c r="J50" s="35" t="s">
        <v>71</v>
      </c>
      <c r="K50" s="36">
        <f>+'[1]Grupos-Ingresos 2024'!B123</f>
        <v>9694104.9900000002</v>
      </c>
      <c r="L50" s="16">
        <f t="shared" si="1"/>
        <v>1.9883458550660513E-3</v>
      </c>
    </row>
    <row r="51" spans="1:12" x14ac:dyDescent="0.25">
      <c r="A51" s="12" t="s">
        <v>6</v>
      </c>
      <c r="B51" s="12" t="s">
        <v>11</v>
      </c>
      <c r="C51" s="12" t="s">
        <v>6</v>
      </c>
      <c r="D51" s="12" t="s">
        <v>11</v>
      </c>
      <c r="E51" s="12" t="s">
        <v>39</v>
      </c>
      <c r="F51" s="12" t="s">
        <v>19</v>
      </c>
      <c r="G51" s="26" t="s">
        <v>7</v>
      </c>
      <c r="H51" s="26" t="s">
        <v>7</v>
      </c>
      <c r="I51" s="34" t="s">
        <v>50</v>
      </c>
      <c r="J51" s="35" t="s">
        <v>72</v>
      </c>
      <c r="K51" s="36">
        <f>+'[1]Grupos-Ingresos 2024'!B121</f>
        <v>9694104.9900000002</v>
      </c>
      <c r="L51" s="16">
        <f t="shared" si="1"/>
        <v>1.9883458550660513E-3</v>
      </c>
    </row>
    <row r="52" spans="1:12" x14ac:dyDescent="0.25">
      <c r="A52" s="12" t="s">
        <v>6</v>
      </c>
      <c r="B52" s="12" t="s">
        <v>11</v>
      </c>
      <c r="C52" s="12" t="s">
        <v>6</v>
      </c>
      <c r="D52" s="12" t="s">
        <v>11</v>
      </c>
      <c r="E52" s="12" t="s">
        <v>39</v>
      </c>
      <c r="F52" s="12" t="s">
        <v>19</v>
      </c>
      <c r="G52" s="26" t="s">
        <v>7</v>
      </c>
      <c r="H52" s="26" t="s">
        <v>7</v>
      </c>
      <c r="I52" s="34" t="s">
        <v>52</v>
      </c>
      <c r="J52" s="35" t="s">
        <v>73</v>
      </c>
      <c r="K52" s="36">
        <f>+'[1]Grupos-Ingresos 2024'!B119</f>
        <v>9694104.9900000002</v>
      </c>
      <c r="L52" s="16">
        <f t="shared" si="1"/>
        <v>1.9883458550660513E-3</v>
      </c>
    </row>
    <row r="53" spans="1:12" x14ac:dyDescent="0.25">
      <c r="A53" s="12" t="s">
        <v>6</v>
      </c>
      <c r="B53" s="12" t="s">
        <v>11</v>
      </c>
      <c r="C53" s="12" t="s">
        <v>6</v>
      </c>
      <c r="D53" s="12" t="s">
        <v>11</v>
      </c>
      <c r="E53" s="12" t="s">
        <v>39</v>
      </c>
      <c r="F53" s="12" t="s">
        <v>19</v>
      </c>
      <c r="G53" s="26" t="s">
        <v>7</v>
      </c>
      <c r="H53" s="26" t="s">
        <v>7</v>
      </c>
      <c r="I53" s="34" t="s">
        <v>54</v>
      </c>
      <c r="J53" s="35" t="s">
        <v>74</v>
      </c>
      <c r="K53" s="36">
        <f>+'[1]Grupos-Ingresos 2024'!B118</f>
        <v>9694104.9900000002</v>
      </c>
      <c r="L53" s="16">
        <f t="shared" si="1"/>
        <v>1.9883458550660513E-3</v>
      </c>
    </row>
    <row r="54" spans="1:12" hidden="1" x14ac:dyDescent="0.25">
      <c r="A54" s="12" t="s">
        <v>6</v>
      </c>
      <c r="B54" s="12" t="s">
        <v>11</v>
      </c>
      <c r="C54" s="12" t="s">
        <v>6</v>
      </c>
      <c r="D54" s="12" t="s">
        <v>11</v>
      </c>
      <c r="E54" s="12" t="s">
        <v>39</v>
      </c>
      <c r="F54" s="12" t="s">
        <v>19</v>
      </c>
      <c r="G54" s="26" t="s">
        <v>7</v>
      </c>
      <c r="H54" s="26" t="s">
        <v>7</v>
      </c>
      <c r="I54" s="34" t="s">
        <v>56</v>
      </c>
      <c r="J54" s="35" t="s">
        <v>75</v>
      </c>
      <c r="K54" s="36">
        <v>0</v>
      </c>
      <c r="L54" s="16"/>
    </row>
    <row r="55" spans="1:12" ht="16.5" x14ac:dyDescent="0.25">
      <c r="A55" s="12"/>
      <c r="B55" s="12"/>
      <c r="C55" s="12"/>
      <c r="D55" s="12"/>
      <c r="E55" s="12"/>
      <c r="F55" s="12"/>
      <c r="G55" s="26"/>
      <c r="H55" s="26"/>
      <c r="I55" s="26"/>
      <c r="J55" s="37"/>
      <c r="K55" s="36"/>
      <c r="L55" s="16"/>
    </row>
    <row r="56" spans="1:12" s="38" customFormat="1" hidden="1" x14ac:dyDescent="0.25">
      <c r="A56" s="8" t="s">
        <v>6</v>
      </c>
      <c r="B56" s="8" t="s">
        <v>11</v>
      </c>
      <c r="C56" s="8" t="s">
        <v>22</v>
      </c>
      <c r="D56" s="8" t="s">
        <v>7</v>
      </c>
      <c r="E56" s="8" t="s">
        <v>8</v>
      </c>
      <c r="F56" s="8" t="s">
        <v>8</v>
      </c>
      <c r="G56" s="8" t="s">
        <v>7</v>
      </c>
      <c r="H56" s="8" t="s">
        <v>7</v>
      </c>
      <c r="I56" s="8" t="s">
        <v>9</v>
      </c>
      <c r="J56" s="11" t="s">
        <v>76</v>
      </c>
      <c r="K56" s="10">
        <f>K57</f>
        <v>0</v>
      </c>
      <c r="L56" s="7">
        <f>+K56/$K$127</f>
        <v>0</v>
      </c>
    </row>
    <row r="57" spans="1:12" s="38" customFormat="1" hidden="1" x14ac:dyDescent="0.25">
      <c r="A57" s="8" t="s">
        <v>6</v>
      </c>
      <c r="B57" s="8" t="s">
        <v>11</v>
      </c>
      <c r="C57" s="8" t="s">
        <v>22</v>
      </c>
      <c r="D57" s="8" t="s">
        <v>11</v>
      </c>
      <c r="E57" s="8" t="s">
        <v>8</v>
      </c>
      <c r="F57" s="8" t="s">
        <v>8</v>
      </c>
      <c r="G57" s="8" t="s">
        <v>7</v>
      </c>
      <c r="H57" s="8" t="s">
        <v>7</v>
      </c>
      <c r="I57" s="8" t="s">
        <v>9</v>
      </c>
      <c r="J57" s="11" t="s">
        <v>77</v>
      </c>
      <c r="K57" s="10">
        <f>K58+K61</f>
        <v>0</v>
      </c>
      <c r="L57" s="7">
        <f>+K57/$K$127</f>
        <v>0</v>
      </c>
    </row>
    <row r="58" spans="1:12" hidden="1" x14ac:dyDescent="0.25">
      <c r="A58" s="8" t="s">
        <v>6</v>
      </c>
      <c r="B58" s="8" t="s">
        <v>11</v>
      </c>
      <c r="C58" s="8" t="s">
        <v>22</v>
      </c>
      <c r="D58" s="8" t="s">
        <v>11</v>
      </c>
      <c r="E58" s="8" t="s">
        <v>39</v>
      </c>
      <c r="F58" s="8" t="s">
        <v>8</v>
      </c>
      <c r="G58" s="8" t="s">
        <v>7</v>
      </c>
      <c r="H58" s="8" t="s">
        <v>7</v>
      </c>
      <c r="I58" s="8" t="s">
        <v>9</v>
      </c>
      <c r="J58" s="17" t="s">
        <v>78</v>
      </c>
      <c r="K58" s="15">
        <f>SUM(K59)</f>
        <v>0</v>
      </c>
      <c r="L58" s="16">
        <f>+K58/$K$127</f>
        <v>0</v>
      </c>
    </row>
    <row r="59" spans="1:12" hidden="1" x14ac:dyDescent="0.25">
      <c r="A59" s="12" t="s">
        <v>6</v>
      </c>
      <c r="B59" s="12" t="s">
        <v>11</v>
      </c>
      <c r="C59" s="12" t="s">
        <v>22</v>
      </c>
      <c r="D59" s="12" t="s">
        <v>11</v>
      </c>
      <c r="E59" s="12" t="s">
        <v>39</v>
      </c>
      <c r="F59" s="12" t="s">
        <v>24</v>
      </c>
      <c r="G59" s="12" t="s">
        <v>7</v>
      </c>
      <c r="H59" s="12" t="s">
        <v>7</v>
      </c>
      <c r="I59" s="12" t="s">
        <v>9</v>
      </c>
      <c r="J59" s="17" t="s">
        <v>79</v>
      </c>
      <c r="K59" s="20"/>
      <c r="L59" s="16">
        <f>+K59/$K$127</f>
        <v>0</v>
      </c>
    </row>
    <row r="60" spans="1:12" hidden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7"/>
      <c r="K60" s="20"/>
      <c r="L60" s="16"/>
    </row>
    <row r="61" spans="1:12" s="38" customFormat="1" hidden="1" x14ac:dyDescent="0.25">
      <c r="A61" s="8" t="s">
        <v>6</v>
      </c>
      <c r="B61" s="8" t="s">
        <v>11</v>
      </c>
      <c r="C61" s="8" t="s">
        <v>22</v>
      </c>
      <c r="D61" s="8" t="s">
        <v>11</v>
      </c>
      <c r="E61" s="8" t="s">
        <v>26</v>
      </c>
      <c r="F61" s="8" t="s">
        <v>8</v>
      </c>
      <c r="G61" s="8" t="s">
        <v>7</v>
      </c>
      <c r="H61" s="8" t="s">
        <v>7</v>
      </c>
      <c r="I61" s="8" t="s">
        <v>9</v>
      </c>
      <c r="J61" s="11" t="s">
        <v>80</v>
      </c>
      <c r="K61" s="10">
        <f>SUM(K62:K63)</f>
        <v>0</v>
      </c>
      <c r="L61" s="7">
        <f>+K61/$K$127</f>
        <v>0</v>
      </c>
    </row>
    <row r="62" spans="1:12" ht="25.5" hidden="1" x14ac:dyDescent="0.25">
      <c r="A62" s="12" t="s">
        <v>6</v>
      </c>
      <c r="B62" s="12" t="s">
        <v>11</v>
      </c>
      <c r="C62" s="12" t="s">
        <v>22</v>
      </c>
      <c r="D62" s="12" t="s">
        <v>11</v>
      </c>
      <c r="E62" s="12" t="s">
        <v>26</v>
      </c>
      <c r="F62" s="12" t="s">
        <v>24</v>
      </c>
      <c r="G62" s="12" t="s">
        <v>7</v>
      </c>
      <c r="H62" s="12" t="s">
        <v>7</v>
      </c>
      <c r="I62" s="12" t="s">
        <v>9</v>
      </c>
      <c r="J62" s="17" t="s">
        <v>81</v>
      </c>
      <c r="K62" s="20"/>
      <c r="L62" s="16">
        <f>+K62/$K$127</f>
        <v>0</v>
      </c>
    </row>
    <row r="63" spans="1:12" hidden="1" x14ac:dyDescent="0.25">
      <c r="A63" s="12" t="s">
        <v>6</v>
      </c>
      <c r="B63" s="12" t="s">
        <v>11</v>
      </c>
      <c r="C63" s="12" t="s">
        <v>22</v>
      </c>
      <c r="D63" s="12" t="s">
        <v>11</v>
      </c>
      <c r="E63" s="12" t="s">
        <v>26</v>
      </c>
      <c r="F63" s="12" t="s">
        <v>31</v>
      </c>
      <c r="G63" s="12" t="s">
        <v>7</v>
      </c>
      <c r="H63" s="12" t="s">
        <v>7</v>
      </c>
      <c r="I63" s="12" t="s">
        <v>9</v>
      </c>
      <c r="J63" s="17" t="s">
        <v>82</v>
      </c>
      <c r="K63" s="10">
        <v>0</v>
      </c>
      <c r="L63" s="16">
        <f>+K63/$K$127</f>
        <v>0</v>
      </c>
    </row>
    <row r="64" spans="1:12" hidden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7"/>
      <c r="K64" s="20"/>
      <c r="L64" s="16"/>
    </row>
    <row r="65" spans="1:12" s="38" customFormat="1" x14ac:dyDescent="0.25">
      <c r="A65" s="8" t="s">
        <v>6</v>
      </c>
      <c r="B65" s="8" t="s">
        <v>11</v>
      </c>
      <c r="C65" s="8" t="s">
        <v>11</v>
      </c>
      <c r="D65" s="8" t="s">
        <v>7</v>
      </c>
      <c r="E65" s="8" t="s">
        <v>8</v>
      </c>
      <c r="F65" s="8" t="s">
        <v>8</v>
      </c>
      <c r="G65" s="8" t="s">
        <v>7</v>
      </c>
      <c r="H65" s="8" t="s">
        <v>7</v>
      </c>
      <c r="I65" s="8" t="s">
        <v>9</v>
      </c>
      <c r="J65" s="11" t="s">
        <v>83</v>
      </c>
      <c r="K65" s="10">
        <f>K66+K72</f>
        <v>8100000</v>
      </c>
      <c r="L65" s="7">
        <f t="shared" ref="L65:L79" si="2">+K65/$K$127</f>
        <v>1.6613809570505812E-3</v>
      </c>
    </row>
    <row r="66" spans="1:12" s="38" customFormat="1" x14ac:dyDescent="0.25">
      <c r="A66" s="8" t="s">
        <v>6</v>
      </c>
      <c r="B66" s="8" t="s">
        <v>11</v>
      </c>
      <c r="C66" s="8" t="s">
        <v>11</v>
      </c>
      <c r="D66" s="8" t="s">
        <v>6</v>
      </c>
      <c r="E66" s="8" t="s">
        <v>8</v>
      </c>
      <c r="F66" s="8" t="s">
        <v>8</v>
      </c>
      <c r="G66" s="8" t="s">
        <v>7</v>
      </c>
      <c r="H66" s="8" t="s">
        <v>7</v>
      </c>
      <c r="I66" s="8" t="s">
        <v>9</v>
      </c>
      <c r="J66" s="11" t="s">
        <v>84</v>
      </c>
      <c r="K66" s="10">
        <f>+K67+K68</f>
        <v>6000000</v>
      </c>
      <c r="L66" s="7">
        <f t="shared" si="2"/>
        <v>1.2306525607782084E-3</v>
      </c>
    </row>
    <row r="67" spans="1:12" x14ac:dyDescent="0.25">
      <c r="A67" s="12" t="s">
        <v>6</v>
      </c>
      <c r="B67" s="12" t="s">
        <v>11</v>
      </c>
      <c r="C67" s="12" t="s">
        <v>11</v>
      </c>
      <c r="D67" s="12" t="s">
        <v>6</v>
      </c>
      <c r="E67" s="12" t="s">
        <v>26</v>
      </c>
      <c r="F67" s="12" t="s">
        <v>8</v>
      </c>
      <c r="G67" s="12" t="s">
        <v>7</v>
      </c>
      <c r="H67" s="12" t="s">
        <v>7</v>
      </c>
      <c r="I67" s="12" t="s">
        <v>17</v>
      </c>
      <c r="J67" s="17" t="s">
        <v>85</v>
      </c>
      <c r="K67" s="15">
        <f>+'[1]Grupos-Ingresos 2024'!B143</f>
        <v>6000000</v>
      </c>
      <c r="L67" s="16">
        <f t="shared" si="2"/>
        <v>1.2306525607782084E-3</v>
      </c>
    </row>
    <row r="68" spans="1:12" hidden="1" x14ac:dyDescent="0.25">
      <c r="A68" s="12" t="s">
        <v>6</v>
      </c>
      <c r="B68" s="12" t="s">
        <v>11</v>
      </c>
      <c r="C68" s="8" t="s">
        <v>11</v>
      </c>
      <c r="D68" s="8" t="s">
        <v>6</v>
      </c>
      <c r="E68" s="8" t="s">
        <v>19</v>
      </c>
      <c r="F68" s="8" t="s">
        <v>8</v>
      </c>
      <c r="G68" s="8" t="s">
        <v>7</v>
      </c>
      <c r="H68" s="8" t="s">
        <v>7</v>
      </c>
      <c r="I68" s="8" t="s">
        <v>9</v>
      </c>
      <c r="J68" s="11" t="s">
        <v>86</v>
      </c>
      <c r="K68" s="15">
        <f>+K69+K70</f>
        <v>0</v>
      </c>
      <c r="L68" s="16">
        <f t="shared" si="2"/>
        <v>0</v>
      </c>
    </row>
    <row r="69" spans="1:12" ht="15.6" hidden="1" customHeight="1" x14ac:dyDescent="0.25">
      <c r="A69" s="12" t="s">
        <v>6</v>
      </c>
      <c r="B69" s="12" t="s">
        <v>11</v>
      </c>
      <c r="C69" s="12" t="s">
        <v>11</v>
      </c>
      <c r="D69" s="12" t="s">
        <v>6</v>
      </c>
      <c r="E69" s="12" t="s">
        <v>19</v>
      </c>
      <c r="F69" s="12" t="s">
        <v>8</v>
      </c>
      <c r="G69" s="12" t="s">
        <v>7</v>
      </c>
      <c r="H69" s="12" t="s">
        <v>7</v>
      </c>
      <c r="I69" s="12" t="s">
        <v>17</v>
      </c>
      <c r="J69" s="17" t="s">
        <v>87</v>
      </c>
      <c r="K69" s="20">
        <v>0</v>
      </c>
      <c r="L69" s="16">
        <f t="shared" si="2"/>
        <v>0</v>
      </c>
    </row>
    <row r="70" spans="1:12" hidden="1" x14ac:dyDescent="0.25">
      <c r="A70" s="12" t="s">
        <v>6</v>
      </c>
      <c r="B70" s="12" t="s">
        <v>11</v>
      </c>
      <c r="C70" s="12" t="s">
        <v>11</v>
      </c>
      <c r="D70" s="12" t="s">
        <v>6</v>
      </c>
      <c r="E70" s="12" t="s">
        <v>19</v>
      </c>
      <c r="F70" s="12" t="s">
        <v>8</v>
      </c>
      <c r="G70" s="12" t="s">
        <v>7</v>
      </c>
      <c r="H70" s="12" t="s">
        <v>7</v>
      </c>
      <c r="I70" s="12" t="s">
        <v>29</v>
      </c>
      <c r="J70" s="17" t="s">
        <v>88</v>
      </c>
      <c r="K70" s="20"/>
      <c r="L70" s="16">
        <f t="shared" si="2"/>
        <v>0</v>
      </c>
    </row>
    <row r="71" spans="1:12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7"/>
      <c r="K71" s="20"/>
      <c r="L71" s="16"/>
    </row>
    <row r="72" spans="1:12" s="38" customFormat="1" x14ac:dyDescent="0.25">
      <c r="A72" s="8" t="s">
        <v>6</v>
      </c>
      <c r="B72" s="8" t="s">
        <v>11</v>
      </c>
      <c r="C72" s="8" t="s">
        <v>11</v>
      </c>
      <c r="D72" s="8" t="s">
        <v>22</v>
      </c>
      <c r="E72" s="8" t="s">
        <v>8</v>
      </c>
      <c r="F72" s="8" t="s">
        <v>8</v>
      </c>
      <c r="G72" s="8" t="s">
        <v>7</v>
      </c>
      <c r="H72" s="8" t="s">
        <v>7</v>
      </c>
      <c r="I72" s="8" t="s">
        <v>9</v>
      </c>
      <c r="J72" s="11" t="s">
        <v>89</v>
      </c>
      <c r="K72" s="10">
        <f>K73</f>
        <v>2100000</v>
      </c>
      <c r="L72" s="7">
        <f t="shared" si="2"/>
        <v>4.3072839627237295E-4</v>
      </c>
    </row>
    <row r="73" spans="1:12" s="38" customFormat="1" x14ac:dyDescent="0.25">
      <c r="A73" s="8" t="s">
        <v>6</v>
      </c>
      <c r="B73" s="8" t="s">
        <v>11</v>
      </c>
      <c r="C73" s="8" t="s">
        <v>11</v>
      </c>
      <c r="D73" s="8" t="s">
        <v>22</v>
      </c>
      <c r="E73" s="8" t="s">
        <v>24</v>
      </c>
      <c r="F73" s="8" t="s">
        <v>8</v>
      </c>
      <c r="G73" s="8" t="s">
        <v>7</v>
      </c>
      <c r="H73" s="8" t="s">
        <v>7</v>
      </c>
      <c r="I73" s="8" t="s">
        <v>9</v>
      </c>
      <c r="J73" s="11" t="s">
        <v>90</v>
      </c>
      <c r="K73" s="23">
        <f>SUM(K74:K75)</f>
        <v>2100000</v>
      </c>
      <c r="L73" s="7">
        <f t="shared" si="2"/>
        <v>4.3072839627237295E-4</v>
      </c>
    </row>
    <row r="74" spans="1:12" x14ac:dyDescent="0.25">
      <c r="A74" s="12" t="s">
        <v>6</v>
      </c>
      <c r="B74" s="12" t="s">
        <v>11</v>
      </c>
      <c r="C74" s="12" t="s">
        <v>11</v>
      </c>
      <c r="D74" s="12" t="s">
        <v>22</v>
      </c>
      <c r="E74" s="12" t="s">
        <v>24</v>
      </c>
      <c r="F74" s="12" t="s">
        <v>8</v>
      </c>
      <c r="G74" s="12" t="s">
        <v>7</v>
      </c>
      <c r="H74" s="12" t="s">
        <v>7</v>
      </c>
      <c r="I74" s="12" t="s">
        <v>17</v>
      </c>
      <c r="J74" s="39" t="s">
        <v>91</v>
      </c>
      <c r="K74" s="20"/>
      <c r="L74" s="16">
        <f t="shared" si="2"/>
        <v>0</v>
      </c>
    </row>
    <row r="75" spans="1:12" x14ac:dyDescent="0.25">
      <c r="A75" s="12" t="s">
        <v>6</v>
      </c>
      <c r="B75" s="12" t="s">
        <v>11</v>
      </c>
      <c r="C75" s="12" t="s">
        <v>11</v>
      </c>
      <c r="D75" s="12" t="s">
        <v>22</v>
      </c>
      <c r="E75" s="12" t="s">
        <v>24</v>
      </c>
      <c r="F75" s="12" t="s">
        <v>8</v>
      </c>
      <c r="G75" s="12" t="s">
        <v>7</v>
      </c>
      <c r="H75" s="12" t="s">
        <v>7</v>
      </c>
      <c r="I75" s="12" t="s">
        <v>29</v>
      </c>
      <c r="J75" s="39" t="s">
        <v>92</v>
      </c>
      <c r="K75" s="20">
        <f>+'[1]Grupos-Ingresos 2024'!B139</f>
        <v>2100000</v>
      </c>
      <c r="L75" s="16">
        <f t="shared" si="2"/>
        <v>4.3072839627237295E-4</v>
      </c>
    </row>
    <row r="76" spans="1:12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7"/>
      <c r="K76" s="20"/>
      <c r="L76" s="16"/>
    </row>
    <row r="77" spans="1:12" hidden="1" x14ac:dyDescent="0.25">
      <c r="A77" s="8" t="s">
        <v>6</v>
      </c>
      <c r="B77" s="8" t="s">
        <v>11</v>
      </c>
      <c r="C77" s="8" t="s">
        <v>93</v>
      </c>
      <c r="D77" s="8" t="s">
        <v>7</v>
      </c>
      <c r="E77" s="8" t="s">
        <v>8</v>
      </c>
      <c r="F77" s="8" t="s">
        <v>8</v>
      </c>
      <c r="G77" s="8" t="s">
        <v>7</v>
      </c>
      <c r="H77" s="8" t="s">
        <v>7</v>
      </c>
      <c r="I77" s="8" t="s">
        <v>9</v>
      </c>
      <c r="J77" s="11" t="s">
        <v>94</v>
      </c>
      <c r="K77" s="23">
        <f>SUM(K78:K79)</f>
        <v>0</v>
      </c>
      <c r="L77" s="16">
        <f t="shared" si="2"/>
        <v>0</v>
      </c>
    </row>
    <row r="78" spans="1:12" hidden="1" x14ac:dyDescent="0.25">
      <c r="A78" s="12" t="s">
        <v>6</v>
      </c>
      <c r="B78" s="12" t="s">
        <v>11</v>
      </c>
      <c r="C78" s="12" t="s">
        <v>93</v>
      </c>
      <c r="D78" s="12" t="s">
        <v>6</v>
      </c>
      <c r="E78" s="12" t="s">
        <v>8</v>
      </c>
      <c r="F78" s="12" t="s">
        <v>8</v>
      </c>
      <c r="G78" s="12" t="s">
        <v>7</v>
      </c>
      <c r="H78" s="12" t="s">
        <v>7</v>
      </c>
      <c r="I78" s="12" t="s">
        <v>9</v>
      </c>
      <c r="J78" s="17" t="s">
        <v>95</v>
      </c>
      <c r="K78" s="20"/>
      <c r="L78" s="16">
        <f t="shared" si="2"/>
        <v>0</v>
      </c>
    </row>
    <row r="79" spans="1:12" hidden="1" x14ac:dyDescent="0.25">
      <c r="A79" s="12" t="s">
        <v>6</v>
      </c>
      <c r="B79" s="12" t="s">
        <v>11</v>
      </c>
      <c r="C79" s="12" t="s">
        <v>93</v>
      </c>
      <c r="D79" s="12" t="s">
        <v>93</v>
      </c>
      <c r="E79" s="12" t="s">
        <v>8</v>
      </c>
      <c r="F79" s="12" t="s">
        <v>8</v>
      </c>
      <c r="G79" s="12" t="s">
        <v>7</v>
      </c>
      <c r="H79" s="12" t="s">
        <v>7</v>
      </c>
      <c r="I79" s="12" t="s">
        <v>9</v>
      </c>
      <c r="J79" s="17" t="s">
        <v>96</v>
      </c>
      <c r="K79" s="20"/>
      <c r="L79" s="16">
        <f t="shared" si="2"/>
        <v>0</v>
      </c>
    </row>
    <row r="80" spans="1:12" hidden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7"/>
      <c r="K80" s="20"/>
      <c r="L80" s="16"/>
    </row>
    <row r="81" spans="1:12" s="38" customFormat="1" x14ac:dyDescent="0.25">
      <c r="A81" s="8" t="s">
        <v>6</v>
      </c>
      <c r="B81" s="8" t="s">
        <v>97</v>
      </c>
      <c r="C81" s="8" t="s">
        <v>7</v>
      </c>
      <c r="D81" s="8" t="s">
        <v>7</v>
      </c>
      <c r="E81" s="8" t="s">
        <v>8</v>
      </c>
      <c r="F81" s="8" t="s">
        <v>8</v>
      </c>
      <c r="G81" s="8" t="s">
        <v>7</v>
      </c>
      <c r="H81" s="8" t="s">
        <v>7</v>
      </c>
      <c r="I81" s="8" t="s">
        <v>9</v>
      </c>
      <c r="J81" s="11" t="s">
        <v>98</v>
      </c>
      <c r="K81" s="10">
        <f>+K82</f>
        <v>1800000000</v>
      </c>
      <c r="L81" s="7">
        <f>+K81/$K$127</f>
        <v>0.36919576823346251</v>
      </c>
    </row>
    <row r="82" spans="1:12" s="38" customFormat="1" x14ac:dyDescent="0.25">
      <c r="A82" s="8" t="s">
        <v>6</v>
      </c>
      <c r="B82" s="8" t="s">
        <v>97</v>
      </c>
      <c r="C82" s="8" t="s">
        <v>6</v>
      </c>
      <c r="D82" s="8" t="s">
        <v>7</v>
      </c>
      <c r="E82" s="8" t="s">
        <v>8</v>
      </c>
      <c r="F82" s="8" t="s">
        <v>8</v>
      </c>
      <c r="G82" s="8" t="s">
        <v>7</v>
      </c>
      <c r="H82" s="8" t="s">
        <v>7</v>
      </c>
      <c r="I82" s="8" t="s">
        <v>9</v>
      </c>
      <c r="J82" s="9" t="s">
        <v>99</v>
      </c>
      <c r="K82" s="10">
        <f>+K83</f>
        <v>1800000000</v>
      </c>
      <c r="L82" s="7">
        <f>+K82/$K$127</f>
        <v>0.36919576823346251</v>
      </c>
    </row>
    <row r="83" spans="1:12" x14ac:dyDescent="0.25">
      <c r="A83" s="12" t="s">
        <v>6</v>
      </c>
      <c r="B83" s="12" t="s">
        <v>97</v>
      </c>
      <c r="C83" s="12" t="s">
        <v>6</v>
      </c>
      <c r="D83" s="12" t="s">
        <v>6</v>
      </c>
      <c r="E83" s="12" t="s">
        <v>8</v>
      </c>
      <c r="F83" s="12" t="s">
        <v>8</v>
      </c>
      <c r="G83" s="12" t="s">
        <v>7</v>
      </c>
      <c r="H83" s="12" t="s">
        <v>7</v>
      </c>
      <c r="I83" s="12" t="s">
        <v>9</v>
      </c>
      <c r="J83" s="40" t="s">
        <v>100</v>
      </c>
      <c r="K83" s="20">
        <f>+K84</f>
        <v>1800000000</v>
      </c>
      <c r="L83" s="16">
        <f>+K83/$K$127</f>
        <v>0.36919576823346251</v>
      </c>
    </row>
    <row r="84" spans="1:12" x14ac:dyDescent="0.25">
      <c r="A84" s="12" t="s">
        <v>6</v>
      </c>
      <c r="B84" s="12" t="s">
        <v>97</v>
      </c>
      <c r="C84" s="12" t="s">
        <v>6</v>
      </c>
      <c r="D84" s="12" t="s">
        <v>6</v>
      </c>
      <c r="E84" s="12" t="s">
        <v>8</v>
      </c>
      <c r="F84" s="12" t="s">
        <v>8</v>
      </c>
      <c r="G84" s="12" t="s">
        <v>7</v>
      </c>
      <c r="H84" s="12" t="s">
        <v>7</v>
      </c>
      <c r="I84" s="12" t="s">
        <v>17</v>
      </c>
      <c r="J84" s="40" t="s">
        <v>100</v>
      </c>
      <c r="K84" s="41">
        <v>1800000000</v>
      </c>
      <c r="L84" s="16">
        <f>+K84/$K$127</f>
        <v>0.36919576823346251</v>
      </c>
    </row>
    <row r="85" spans="1:12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3"/>
      <c r="K85" s="41"/>
      <c r="L85" s="16"/>
    </row>
    <row r="86" spans="1:12" x14ac:dyDescent="0.25">
      <c r="A86" s="4" t="s">
        <v>22</v>
      </c>
      <c r="B86" s="4" t="s">
        <v>7</v>
      </c>
      <c r="C86" s="4" t="s">
        <v>7</v>
      </c>
      <c r="D86" s="4" t="s">
        <v>7</v>
      </c>
      <c r="E86" s="4" t="s">
        <v>7</v>
      </c>
      <c r="F86" s="4" t="s">
        <v>8</v>
      </c>
      <c r="G86" s="4" t="s">
        <v>7</v>
      </c>
      <c r="H86" s="4" t="s">
        <v>7</v>
      </c>
      <c r="I86" s="4" t="s">
        <v>9</v>
      </c>
      <c r="J86" s="5" t="s">
        <v>101</v>
      </c>
      <c r="K86" s="44">
        <f>+K87</f>
        <v>782383621.57333338</v>
      </c>
      <c r="L86" s="7">
        <f>+K86/$K$127</f>
        <v>0.16047373456669189</v>
      </c>
    </row>
    <row r="87" spans="1:12" x14ac:dyDescent="0.25">
      <c r="A87" s="8" t="s">
        <v>22</v>
      </c>
      <c r="B87" s="8" t="s">
        <v>97</v>
      </c>
      <c r="C87" s="8" t="s">
        <v>7</v>
      </c>
      <c r="D87" s="8" t="s">
        <v>7</v>
      </c>
      <c r="E87" s="8" t="s">
        <v>8</v>
      </c>
      <c r="F87" s="8" t="s">
        <v>8</v>
      </c>
      <c r="G87" s="8" t="s">
        <v>7</v>
      </c>
      <c r="H87" s="8" t="s">
        <v>7</v>
      </c>
      <c r="I87" s="8" t="s">
        <v>9</v>
      </c>
      <c r="J87" s="11" t="s">
        <v>102</v>
      </c>
      <c r="K87" s="10">
        <f>+K88</f>
        <v>782383621.57333338</v>
      </c>
      <c r="L87" s="7">
        <f>+K87/$K$127</f>
        <v>0.16047373456669189</v>
      </c>
    </row>
    <row r="88" spans="1:12" x14ac:dyDescent="0.25">
      <c r="A88" s="8" t="s">
        <v>22</v>
      </c>
      <c r="B88" s="8" t="s">
        <v>97</v>
      </c>
      <c r="C88" s="8" t="s">
        <v>6</v>
      </c>
      <c r="D88" s="8" t="s">
        <v>7</v>
      </c>
      <c r="E88" s="8" t="s">
        <v>8</v>
      </c>
      <c r="F88" s="8" t="s">
        <v>8</v>
      </c>
      <c r="G88" s="8" t="s">
        <v>7</v>
      </c>
      <c r="H88" s="8" t="s">
        <v>7</v>
      </c>
      <c r="I88" s="8" t="s">
        <v>9</v>
      </c>
      <c r="J88" s="45" t="s">
        <v>103</v>
      </c>
      <c r="K88" s="15">
        <f>+K89</f>
        <v>782383621.57333338</v>
      </c>
      <c r="L88" s="16">
        <f>+K88/$K$127</f>
        <v>0.16047373456669189</v>
      </c>
    </row>
    <row r="89" spans="1:12" x14ac:dyDescent="0.25">
      <c r="A89" s="12" t="s">
        <v>22</v>
      </c>
      <c r="B89" s="12" t="s">
        <v>97</v>
      </c>
      <c r="C89" s="12" t="s">
        <v>6</v>
      </c>
      <c r="D89" s="12" t="s">
        <v>7</v>
      </c>
      <c r="E89" s="12" t="s">
        <v>8</v>
      </c>
      <c r="F89" s="12" t="s">
        <v>8</v>
      </c>
      <c r="G89" s="12" t="s">
        <v>7</v>
      </c>
      <c r="H89" s="12" t="s">
        <v>7</v>
      </c>
      <c r="I89" s="12" t="s">
        <v>9</v>
      </c>
      <c r="J89" s="40" t="s">
        <v>104</v>
      </c>
      <c r="K89" s="20">
        <f>+K90</f>
        <v>782383621.57333338</v>
      </c>
      <c r="L89" s="16">
        <f>+K89/$K$127</f>
        <v>0.16047373456669189</v>
      </c>
    </row>
    <row r="90" spans="1:12" x14ac:dyDescent="0.25">
      <c r="A90" s="12" t="s">
        <v>22</v>
      </c>
      <c r="B90" s="12" t="s">
        <v>97</v>
      </c>
      <c r="C90" s="12" t="s">
        <v>6</v>
      </c>
      <c r="D90" s="12" t="s">
        <v>6</v>
      </c>
      <c r="E90" s="12" t="s">
        <v>8</v>
      </c>
      <c r="F90" s="12" t="s">
        <v>8</v>
      </c>
      <c r="G90" s="12" t="s">
        <v>7</v>
      </c>
      <c r="H90" s="12" t="s">
        <v>7</v>
      </c>
      <c r="I90" s="12" t="s">
        <v>9</v>
      </c>
      <c r="J90" s="40" t="s">
        <v>104</v>
      </c>
      <c r="K90" s="20">
        <f>+'[1]EGRESOS-AJUSTADOS'!G40+'[1]EGRESOS-AJUSTADOS'!G108+'[1]EGRESOS-AJUSTADOS'!G152+'[1]EGRESOS-AJUSTADOS'!G171</f>
        <v>782383621.57333338</v>
      </c>
      <c r="L90" s="16">
        <f>+K90/$K$127</f>
        <v>0.16047373456669189</v>
      </c>
    </row>
    <row r="91" spans="1:12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3"/>
      <c r="K91" s="41"/>
      <c r="L91" s="16"/>
    </row>
    <row r="92" spans="1:12" x14ac:dyDescent="0.25">
      <c r="A92" s="4" t="s">
        <v>11</v>
      </c>
      <c r="B92" s="4" t="s">
        <v>7</v>
      </c>
      <c r="C92" s="4" t="s">
        <v>7</v>
      </c>
      <c r="D92" s="4" t="s">
        <v>7</v>
      </c>
      <c r="E92" s="4" t="s">
        <v>7</v>
      </c>
      <c r="F92" s="4" t="s">
        <v>7</v>
      </c>
      <c r="G92" s="4" t="s">
        <v>7</v>
      </c>
      <c r="H92" s="4" t="s">
        <v>7</v>
      </c>
      <c r="I92" s="4" t="s">
        <v>9</v>
      </c>
      <c r="J92" s="5" t="s">
        <v>105</v>
      </c>
      <c r="K92" s="6">
        <f>K93</f>
        <v>194480777.44999999</v>
      </c>
      <c r="L92" s="7">
        <f t="shared" ref="L92:L97" si="3">+K92/$K$127</f>
        <v>3.9889711131829889E-2</v>
      </c>
    </row>
    <row r="93" spans="1:12" x14ac:dyDescent="0.25">
      <c r="A93" s="8" t="s">
        <v>11</v>
      </c>
      <c r="B93" s="8" t="s">
        <v>11</v>
      </c>
      <c r="C93" s="8" t="s">
        <v>7</v>
      </c>
      <c r="D93" s="8" t="s">
        <v>7</v>
      </c>
      <c r="E93" s="8" t="s">
        <v>8</v>
      </c>
      <c r="F93" s="8" t="s">
        <v>8</v>
      </c>
      <c r="G93" s="8" t="s">
        <v>7</v>
      </c>
      <c r="H93" s="8" t="s">
        <v>7</v>
      </c>
      <c r="I93" s="8" t="s">
        <v>9</v>
      </c>
      <c r="J93" s="46" t="s">
        <v>106</v>
      </c>
      <c r="K93" s="10">
        <f>+K94+K99</f>
        <v>194480777.44999999</v>
      </c>
      <c r="L93" s="7">
        <f t="shared" si="3"/>
        <v>3.9889711131829889E-2</v>
      </c>
    </row>
    <row r="94" spans="1:12" s="38" customFormat="1" x14ac:dyDescent="0.25">
      <c r="A94" s="8" t="s">
        <v>11</v>
      </c>
      <c r="B94" s="8" t="s">
        <v>11</v>
      </c>
      <c r="C94" s="8" t="s">
        <v>6</v>
      </c>
      <c r="D94" s="8" t="s">
        <v>7</v>
      </c>
      <c r="E94" s="8" t="s">
        <v>8</v>
      </c>
      <c r="F94" s="8" t="s">
        <v>8</v>
      </c>
      <c r="G94" s="8" t="s">
        <v>7</v>
      </c>
      <c r="H94" s="8" t="s">
        <v>7</v>
      </c>
      <c r="I94" s="8" t="s">
        <v>9</v>
      </c>
      <c r="J94" s="9" t="s">
        <v>107</v>
      </c>
      <c r="K94" s="23">
        <f>SUM(K95:K97)</f>
        <v>119354288.72</v>
      </c>
      <c r="L94" s="7">
        <f t="shared" si="3"/>
        <v>2.4480610175521604E-2</v>
      </c>
    </row>
    <row r="95" spans="1:12" x14ac:dyDescent="0.25">
      <c r="A95" s="12" t="s">
        <v>11</v>
      </c>
      <c r="B95" s="12" t="s">
        <v>11</v>
      </c>
      <c r="C95" s="12" t="s">
        <v>6</v>
      </c>
      <c r="D95" s="47" t="s">
        <v>7</v>
      </c>
      <c r="E95" s="12" t="s">
        <v>8</v>
      </c>
      <c r="F95" s="12" t="s">
        <v>8</v>
      </c>
      <c r="G95" s="12" t="s">
        <v>7</v>
      </c>
      <c r="H95" s="12" t="s">
        <v>7</v>
      </c>
      <c r="I95" s="12" t="s">
        <v>17</v>
      </c>
      <c r="J95" s="48" t="s">
        <v>108</v>
      </c>
      <c r="K95" s="24">
        <v>49354288.719999999</v>
      </c>
      <c r="L95" s="16">
        <f t="shared" si="3"/>
        <v>1.0122996966442506E-2</v>
      </c>
    </row>
    <row r="96" spans="1:12" x14ac:dyDescent="0.25">
      <c r="A96" s="12" t="s">
        <v>11</v>
      </c>
      <c r="B96" s="12" t="s">
        <v>11</v>
      </c>
      <c r="C96" s="12" t="s">
        <v>6</v>
      </c>
      <c r="D96" s="25" t="s">
        <v>7</v>
      </c>
      <c r="E96" s="12" t="s">
        <v>8</v>
      </c>
      <c r="F96" s="12" t="s">
        <v>8</v>
      </c>
      <c r="G96" s="12" t="s">
        <v>7</v>
      </c>
      <c r="H96" s="12" t="s">
        <v>7</v>
      </c>
      <c r="I96" s="12" t="s">
        <v>29</v>
      </c>
      <c r="J96" s="40" t="s">
        <v>109</v>
      </c>
      <c r="K96" s="20">
        <v>50000000</v>
      </c>
      <c r="L96" s="16">
        <f t="shared" si="3"/>
        <v>1.025543800648507E-2</v>
      </c>
    </row>
    <row r="97" spans="1:12" x14ac:dyDescent="0.25">
      <c r="A97" s="12" t="s">
        <v>11</v>
      </c>
      <c r="B97" s="12" t="s">
        <v>11</v>
      </c>
      <c r="C97" s="12" t="s">
        <v>6</v>
      </c>
      <c r="D97" s="25" t="s">
        <v>7</v>
      </c>
      <c r="E97" s="12" t="s">
        <v>8</v>
      </c>
      <c r="F97" s="12" t="s">
        <v>8</v>
      </c>
      <c r="G97" s="12" t="s">
        <v>7</v>
      </c>
      <c r="H97" s="12" t="s">
        <v>7</v>
      </c>
      <c r="I97" s="49" t="s">
        <v>44</v>
      </c>
      <c r="J97" s="50" t="s">
        <v>110</v>
      </c>
      <c r="K97" s="20">
        <v>20000000</v>
      </c>
      <c r="L97" s="16">
        <f t="shared" si="3"/>
        <v>4.1021752025940279E-3</v>
      </c>
    </row>
    <row r="98" spans="1:12" x14ac:dyDescent="0.25">
      <c r="A98" s="12"/>
      <c r="B98" s="12"/>
      <c r="C98" s="12"/>
      <c r="D98" s="12"/>
      <c r="E98" s="12"/>
      <c r="F98" s="12"/>
      <c r="G98" s="12"/>
      <c r="H98" s="12"/>
      <c r="I98" s="26"/>
      <c r="J98" s="9"/>
      <c r="K98" s="20"/>
      <c r="L98" s="16"/>
    </row>
    <row r="99" spans="1:12" s="38" customFormat="1" x14ac:dyDescent="0.25">
      <c r="A99" s="8" t="s">
        <v>11</v>
      </c>
      <c r="B99" s="8" t="s">
        <v>11</v>
      </c>
      <c r="C99" s="8" t="s">
        <v>22</v>
      </c>
      <c r="D99" s="8" t="s">
        <v>7</v>
      </c>
      <c r="E99" s="8" t="s">
        <v>8</v>
      </c>
      <c r="F99" s="8" t="s">
        <v>8</v>
      </c>
      <c r="G99" s="8" t="s">
        <v>7</v>
      </c>
      <c r="H99" s="8" t="s">
        <v>7</v>
      </c>
      <c r="I99" s="8" t="s">
        <v>9</v>
      </c>
      <c r="J99" s="9" t="s">
        <v>111</v>
      </c>
      <c r="K99" s="23">
        <f>+K100+K111</f>
        <v>75126488.729999989</v>
      </c>
      <c r="L99" s="7">
        <f t="shared" ref="L99:L111" si="4">+K99/$K$127</f>
        <v>1.5409100956308283E-2</v>
      </c>
    </row>
    <row r="100" spans="1:12" s="38" customFormat="1" x14ac:dyDescent="0.25">
      <c r="A100" s="8" t="s">
        <v>11</v>
      </c>
      <c r="B100" s="8" t="s">
        <v>11</v>
      </c>
      <c r="C100" s="8" t="s">
        <v>22</v>
      </c>
      <c r="D100" s="8" t="s">
        <v>6</v>
      </c>
      <c r="E100" s="8" t="s">
        <v>8</v>
      </c>
      <c r="F100" s="8" t="s">
        <v>8</v>
      </c>
      <c r="G100" s="8" t="s">
        <v>7</v>
      </c>
      <c r="H100" s="8" t="s">
        <v>7</v>
      </c>
      <c r="I100" s="8" t="s">
        <v>9</v>
      </c>
      <c r="J100" s="9" t="s">
        <v>112</v>
      </c>
      <c r="K100" s="44">
        <f>SUM(K102:K110)</f>
        <v>3754428.82</v>
      </c>
      <c r="L100" s="7">
        <f t="shared" si="4"/>
        <v>7.7006624026541783E-4</v>
      </c>
    </row>
    <row r="101" spans="1:12" s="38" customFormat="1" hidden="1" x14ac:dyDescent="0.25">
      <c r="A101" s="12" t="s">
        <v>11</v>
      </c>
      <c r="B101" s="12" t="s">
        <v>11</v>
      </c>
      <c r="C101" s="12" t="s">
        <v>22</v>
      </c>
      <c r="D101" s="12" t="s">
        <v>6</v>
      </c>
      <c r="E101" s="12" t="s">
        <v>8</v>
      </c>
      <c r="F101" s="12" t="s">
        <v>8</v>
      </c>
      <c r="G101" s="12" t="s">
        <v>7</v>
      </c>
      <c r="H101" s="12" t="s">
        <v>7</v>
      </c>
      <c r="I101" s="12" t="s">
        <v>17</v>
      </c>
      <c r="J101" s="40" t="s">
        <v>113</v>
      </c>
      <c r="K101" s="41"/>
      <c r="L101" s="16">
        <f>+K110/$K$127</f>
        <v>7.7006624026541783E-4</v>
      </c>
    </row>
    <row r="102" spans="1:12" s="38" customFormat="1" hidden="1" x14ac:dyDescent="0.25">
      <c r="A102" s="12" t="s">
        <v>11</v>
      </c>
      <c r="B102" s="12" t="s">
        <v>11</v>
      </c>
      <c r="C102" s="12" t="s">
        <v>22</v>
      </c>
      <c r="D102" s="12" t="s">
        <v>6</v>
      </c>
      <c r="E102" s="12" t="s">
        <v>8</v>
      </c>
      <c r="F102" s="12" t="s">
        <v>8</v>
      </c>
      <c r="G102" s="12" t="s">
        <v>7</v>
      </c>
      <c r="H102" s="12" t="s">
        <v>7</v>
      </c>
      <c r="I102" s="12" t="s">
        <v>29</v>
      </c>
      <c r="J102" s="40" t="s">
        <v>114</v>
      </c>
      <c r="K102" s="41">
        <v>0</v>
      </c>
      <c r="L102" s="16">
        <f t="shared" si="4"/>
        <v>0</v>
      </c>
    </row>
    <row r="103" spans="1:12" s="38" customFormat="1" hidden="1" x14ac:dyDescent="0.25">
      <c r="A103" s="12" t="s">
        <v>11</v>
      </c>
      <c r="B103" s="12" t="s">
        <v>11</v>
      </c>
      <c r="C103" s="12" t="s">
        <v>22</v>
      </c>
      <c r="D103" s="12" t="s">
        <v>6</v>
      </c>
      <c r="E103" s="12" t="s">
        <v>8</v>
      </c>
      <c r="F103" s="12" t="s">
        <v>8</v>
      </c>
      <c r="G103" s="12" t="s">
        <v>7</v>
      </c>
      <c r="H103" s="12" t="s">
        <v>7</v>
      </c>
      <c r="I103" s="12" t="s">
        <v>44</v>
      </c>
      <c r="J103" s="40" t="s">
        <v>115</v>
      </c>
      <c r="K103" s="41">
        <v>0</v>
      </c>
      <c r="L103" s="16">
        <f t="shared" si="4"/>
        <v>0</v>
      </c>
    </row>
    <row r="104" spans="1:12" s="38" customFormat="1" hidden="1" x14ac:dyDescent="0.25">
      <c r="A104" s="12" t="s">
        <v>11</v>
      </c>
      <c r="B104" s="12" t="s">
        <v>11</v>
      </c>
      <c r="C104" s="12" t="s">
        <v>22</v>
      </c>
      <c r="D104" s="12" t="s">
        <v>6</v>
      </c>
      <c r="E104" s="12" t="s">
        <v>8</v>
      </c>
      <c r="F104" s="12" t="s">
        <v>8</v>
      </c>
      <c r="G104" s="12" t="s">
        <v>7</v>
      </c>
      <c r="H104" s="12" t="s">
        <v>7</v>
      </c>
      <c r="I104" s="12" t="s">
        <v>46</v>
      </c>
      <c r="J104" s="40" t="s">
        <v>116</v>
      </c>
      <c r="K104" s="41">
        <v>0</v>
      </c>
      <c r="L104" s="16">
        <f t="shared" si="4"/>
        <v>0</v>
      </c>
    </row>
    <row r="105" spans="1:12" s="38" customFormat="1" hidden="1" x14ac:dyDescent="0.25">
      <c r="A105" s="12" t="s">
        <v>11</v>
      </c>
      <c r="B105" s="12" t="s">
        <v>11</v>
      </c>
      <c r="C105" s="12" t="s">
        <v>22</v>
      </c>
      <c r="D105" s="12" t="s">
        <v>6</v>
      </c>
      <c r="E105" s="12" t="s">
        <v>8</v>
      </c>
      <c r="F105" s="12" t="s">
        <v>8</v>
      </c>
      <c r="G105" s="12" t="s">
        <v>7</v>
      </c>
      <c r="H105" s="12" t="s">
        <v>7</v>
      </c>
      <c r="I105" s="12" t="s">
        <v>48</v>
      </c>
      <c r="J105" s="40" t="s">
        <v>117</v>
      </c>
      <c r="K105" s="41">
        <v>0</v>
      </c>
      <c r="L105" s="16">
        <f t="shared" si="4"/>
        <v>0</v>
      </c>
    </row>
    <row r="106" spans="1:12" s="38" customFormat="1" hidden="1" x14ac:dyDescent="0.25">
      <c r="A106" s="12" t="s">
        <v>11</v>
      </c>
      <c r="B106" s="12" t="s">
        <v>11</v>
      </c>
      <c r="C106" s="12" t="s">
        <v>22</v>
      </c>
      <c r="D106" s="12" t="s">
        <v>6</v>
      </c>
      <c r="E106" s="12" t="s">
        <v>8</v>
      </c>
      <c r="F106" s="12" t="s">
        <v>8</v>
      </c>
      <c r="G106" s="12" t="s">
        <v>7</v>
      </c>
      <c r="H106" s="12" t="s">
        <v>7</v>
      </c>
      <c r="I106" s="12" t="s">
        <v>50</v>
      </c>
      <c r="J106" s="40" t="s">
        <v>118</v>
      </c>
      <c r="K106" s="41">
        <v>0</v>
      </c>
      <c r="L106" s="16">
        <f t="shared" si="4"/>
        <v>0</v>
      </c>
    </row>
    <row r="107" spans="1:12" s="38" customFormat="1" hidden="1" x14ac:dyDescent="0.25">
      <c r="A107" s="12" t="s">
        <v>11</v>
      </c>
      <c r="B107" s="12" t="s">
        <v>11</v>
      </c>
      <c r="C107" s="12" t="s">
        <v>22</v>
      </c>
      <c r="D107" s="12" t="s">
        <v>6</v>
      </c>
      <c r="E107" s="12" t="s">
        <v>8</v>
      </c>
      <c r="F107" s="12" t="s">
        <v>8</v>
      </c>
      <c r="G107" s="12" t="s">
        <v>7</v>
      </c>
      <c r="H107" s="12" t="s">
        <v>7</v>
      </c>
      <c r="I107" s="12" t="s">
        <v>52</v>
      </c>
      <c r="J107" s="40" t="s">
        <v>119</v>
      </c>
      <c r="K107" s="41">
        <v>0</v>
      </c>
      <c r="L107" s="16">
        <f t="shared" si="4"/>
        <v>0</v>
      </c>
    </row>
    <row r="108" spans="1:12" s="38" customFormat="1" hidden="1" x14ac:dyDescent="0.25">
      <c r="A108" s="12" t="s">
        <v>11</v>
      </c>
      <c r="B108" s="12" t="s">
        <v>11</v>
      </c>
      <c r="C108" s="12" t="s">
        <v>22</v>
      </c>
      <c r="D108" s="12" t="s">
        <v>6</v>
      </c>
      <c r="E108" s="12" t="s">
        <v>8</v>
      </c>
      <c r="F108" s="12" t="s">
        <v>8</v>
      </c>
      <c r="G108" s="12" t="s">
        <v>7</v>
      </c>
      <c r="H108" s="12" t="s">
        <v>7</v>
      </c>
      <c r="I108" s="12" t="s">
        <v>54</v>
      </c>
      <c r="J108" s="40" t="s">
        <v>120</v>
      </c>
      <c r="K108" s="41">
        <v>0</v>
      </c>
      <c r="L108" s="16">
        <f t="shared" si="4"/>
        <v>0</v>
      </c>
    </row>
    <row r="109" spans="1:12" s="38" customFormat="1" hidden="1" x14ac:dyDescent="0.25">
      <c r="A109" s="12" t="s">
        <v>11</v>
      </c>
      <c r="B109" s="12" t="s">
        <v>11</v>
      </c>
      <c r="C109" s="12" t="s">
        <v>22</v>
      </c>
      <c r="D109" s="12" t="s">
        <v>6</v>
      </c>
      <c r="E109" s="12" t="s">
        <v>8</v>
      </c>
      <c r="F109" s="12" t="s">
        <v>8</v>
      </c>
      <c r="G109" s="12" t="s">
        <v>7</v>
      </c>
      <c r="H109" s="12" t="s">
        <v>7</v>
      </c>
      <c r="I109" s="12" t="s">
        <v>56</v>
      </c>
      <c r="J109" s="40" t="s">
        <v>121</v>
      </c>
      <c r="K109" s="41">
        <v>0</v>
      </c>
      <c r="L109" s="16">
        <f t="shared" si="4"/>
        <v>0</v>
      </c>
    </row>
    <row r="110" spans="1:12" s="38" customFormat="1" x14ac:dyDescent="0.25">
      <c r="A110" s="12" t="s">
        <v>11</v>
      </c>
      <c r="B110" s="12" t="s">
        <v>11</v>
      </c>
      <c r="C110" s="12" t="s">
        <v>22</v>
      </c>
      <c r="D110" s="12" t="s">
        <v>6</v>
      </c>
      <c r="E110" s="12" t="s">
        <v>8</v>
      </c>
      <c r="F110" s="12" t="s">
        <v>8</v>
      </c>
      <c r="G110" s="12" t="s">
        <v>7</v>
      </c>
      <c r="H110" s="12" t="s">
        <v>7</v>
      </c>
      <c r="I110" s="12" t="s">
        <v>58</v>
      </c>
      <c r="J110" s="40" t="s">
        <v>122</v>
      </c>
      <c r="K110" s="41">
        <f>+ROUND(('[1]Superavit Acum 2023'!O36),2)</f>
        <v>3754428.82</v>
      </c>
      <c r="L110" s="16">
        <f t="shared" si="4"/>
        <v>7.7006624026541783E-4</v>
      </c>
    </row>
    <row r="111" spans="1:12" x14ac:dyDescent="0.25">
      <c r="A111" s="8" t="s">
        <v>11</v>
      </c>
      <c r="B111" s="8" t="s">
        <v>11</v>
      </c>
      <c r="C111" s="8" t="s">
        <v>22</v>
      </c>
      <c r="D111" s="8" t="s">
        <v>22</v>
      </c>
      <c r="E111" s="8" t="s">
        <v>8</v>
      </c>
      <c r="F111" s="8" t="s">
        <v>8</v>
      </c>
      <c r="G111" s="8" t="s">
        <v>7</v>
      </c>
      <c r="H111" s="8" t="s">
        <v>7</v>
      </c>
      <c r="I111" s="8" t="s">
        <v>9</v>
      </c>
      <c r="J111" s="9" t="s">
        <v>123</v>
      </c>
      <c r="K111" s="23">
        <f>SUM(K112:K125)</f>
        <v>71372059.909999996</v>
      </c>
      <c r="L111" s="7">
        <f t="shared" si="4"/>
        <v>1.4639034716042866E-2</v>
      </c>
    </row>
    <row r="112" spans="1:12" hidden="1" x14ac:dyDescent="0.25">
      <c r="A112" s="12" t="s">
        <v>11</v>
      </c>
      <c r="B112" s="12" t="s">
        <v>11</v>
      </c>
      <c r="C112" s="12" t="s">
        <v>22</v>
      </c>
      <c r="D112" s="12" t="s">
        <v>22</v>
      </c>
      <c r="E112" s="12" t="s">
        <v>8</v>
      </c>
      <c r="F112" s="12" t="s">
        <v>8</v>
      </c>
      <c r="G112" s="12" t="s">
        <v>7</v>
      </c>
      <c r="H112" s="12" t="s">
        <v>7</v>
      </c>
      <c r="I112" s="12" t="s">
        <v>17</v>
      </c>
      <c r="J112" s="40" t="s">
        <v>124</v>
      </c>
      <c r="K112" s="20"/>
      <c r="L112" s="16"/>
    </row>
    <row r="113" spans="1:12" x14ac:dyDescent="0.25">
      <c r="A113" s="12" t="s">
        <v>11</v>
      </c>
      <c r="B113" s="12" t="s">
        <v>11</v>
      </c>
      <c r="C113" s="12" t="s">
        <v>22</v>
      </c>
      <c r="D113" s="12" t="s">
        <v>22</v>
      </c>
      <c r="E113" s="12" t="s">
        <v>8</v>
      </c>
      <c r="F113" s="12" t="s">
        <v>8</v>
      </c>
      <c r="G113" s="12" t="s">
        <v>7</v>
      </c>
      <c r="H113" s="12" t="s">
        <v>7</v>
      </c>
      <c r="I113" s="12" t="s">
        <v>44</v>
      </c>
      <c r="J113" s="51" t="s">
        <v>125</v>
      </c>
      <c r="K113" s="20">
        <v>37000000</v>
      </c>
      <c r="L113" s="16">
        <f t="shared" ref="L113:L125" si="5">+K113/$K$127</f>
        <v>7.5890241247989513E-3</v>
      </c>
    </row>
    <row r="114" spans="1:12" x14ac:dyDescent="0.25">
      <c r="A114" s="12" t="s">
        <v>11</v>
      </c>
      <c r="B114" s="12" t="s">
        <v>11</v>
      </c>
      <c r="C114" s="12" t="s">
        <v>22</v>
      </c>
      <c r="D114" s="12" t="s">
        <v>22</v>
      </c>
      <c r="E114" s="12" t="s">
        <v>8</v>
      </c>
      <c r="F114" s="12" t="s">
        <v>8</v>
      </c>
      <c r="G114" s="12" t="s">
        <v>7</v>
      </c>
      <c r="H114" s="12" t="s">
        <v>7</v>
      </c>
      <c r="I114" s="12" t="s">
        <v>46</v>
      </c>
      <c r="J114" s="52" t="s">
        <v>126</v>
      </c>
      <c r="K114" s="20">
        <f>ROUND((+'[1]Superavit Acum 2023'!O8+'[1]Superavit Acum 2023'!O10),2)</f>
        <v>34366566.390000001</v>
      </c>
      <c r="L114" s="16">
        <f t="shared" si="5"/>
        <v>7.048883822167968E-3</v>
      </c>
    </row>
    <row r="115" spans="1:12" hidden="1" x14ac:dyDescent="0.25">
      <c r="A115" s="12" t="s">
        <v>11</v>
      </c>
      <c r="B115" s="12" t="s">
        <v>11</v>
      </c>
      <c r="C115" s="12" t="s">
        <v>22</v>
      </c>
      <c r="D115" s="12" t="s">
        <v>22</v>
      </c>
      <c r="E115" s="12" t="s">
        <v>8</v>
      </c>
      <c r="F115" s="12" t="s">
        <v>8</v>
      </c>
      <c r="G115" s="12" t="s">
        <v>7</v>
      </c>
      <c r="H115" s="12" t="s">
        <v>7</v>
      </c>
      <c r="I115" s="12" t="s">
        <v>48</v>
      </c>
      <c r="J115" s="52" t="s">
        <v>127</v>
      </c>
      <c r="K115" s="20"/>
      <c r="L115" s="16">
        <f t="shared" si="5"/>
        <v>0</v>
      </c>
    </row>
    <row r="116" spans="1:12" hidden="1" x14ac:dyDescent="0.25">
      <c r="A116" s="12" t="s">
        <v>11</v>
      </c>
      <c r="B116" s="12" t="s">
        <v>11</v>
      </c>
      <c r="C116" s="12" t="s">
        <v>22</v>
      </c>
      <c r="D116" s="12" t="s">
        <v>22</v>
      </c>
      <c r="E116" s="12" t="s">
        <v>8</v>
      </c>
      <c r="F116" s="12" t="s">
        <v>8</v>
      </c>
      <c r="G116" s="12" t="s">
        <v>7</v>
      </c>
      <c r="H116" s="12" t="s">
        <v>7</v>
      </c>
      <c r="I116" s="12" t="s">
        <v>50</v>
      </c>
      <c r="J116" s="52" t="s">
        <v>128</v>
      </c>
      <c r="K116" s="20"/>
      <c r="L116" s="16">
        <f t="shared" si="5"/>
        <v>0</v>
      </c>
    </row>
    <row r="117" spans="1:12" x14ac:dyDescent="0.25">
      <c r="A117" s="12" t="s">
        <v>11</v>
      </c>
      <c r="B117" s="12" t="s">
        <v>11</v>
      </c>
      <c r="C117" s="12" t="s">
        <v>22</v>
      </c>
      <c r="D117" s="53" t="s">
        <v>22</v>
      </c>
      <c r="E117" s="12" t="s">
        <v>8</v>
      </c>
      <c r="F117" s="12" t="s">
        <v>8</v>
      </c>
      <c r="G117" s="12" t="s">
        <v>7</v>
      </c>
      <c r="H117" s="12" t="s">
        <v>7</v>
      </c>
      <c r="I117" s="12" t="s">
        <v>52</v>
      </c>
      <c r="J117" s="54" t="s">
        <v>129</v>
      </c>
      <c r="K117" s="19">
        <f>+ROUND(('[1]Superavit Acum 2023'!O12),2)</f>
        <v>5493.52</v>
      </c>
      <c r="L117" s="16">
        <f t="shared" si="5"/>
        <v>1.1267690759477173E-6</v>
      </c>
    </row>
    <row r="118" spans="1:12" hidden="1" x14ac:dyDescent="0.25">
      <c r="A118" s="12" t="s">
        <v>11</v>
      </c>
      <c r="B118" s="12" t="s">
        <v>11</v>
      </c>
      <c r="C118" s="12" t="s">
        <v>22</v>
      </c>
      <c r="D118" s="53" t="s">
        <v>22</v>
      </c>
      <c r="E118" s="12" t="s">
        <v>8</v>
      </c>
      <c r="F118" s="12" t="s">
        <v>8</v>
      </c>
      <c r="G118" s="12" t="s">
        <v>7</v>
      </c>
      <c r="H118" s="12" t="s">
        <v>7</v>
      </c>
      <c r="I118" s="12" t="s">
        <v>54</v>
      </c>
      <c r="J118" s="54" t="s">
        <v>130</v>
      </c>
      <c r="K118" s="19">
        <v>0</v>
      </c>
      <c r="L118" s="16">
        <f t="shared" si="5"/>
        <v>0</v>
      </c>
    </row>
    <row r="119" spans="1:12" hidden="1" x14ac:dyDescent="0.25">
      <c r="A119" s="12" t="s">
        <v>11</v>
      </c>
      <c r="B119" s="12" t="s">
        <v>11</v>
      </c>
      <c r="C119" s="12" t="s">
        <v>22</v>
      </c>
      <c r="D119" s="53" t="s">
        <v>22</v>
      </c>
      <c r="E119" s="12" t="s">
        <v>8</v>
      </c>
      <c r="F119" s="12" t="s">
        <v>8</v>
      </c>
      <c r="G119" s="12" t="s">
        <v>7</v>
      </c>
      <c r="H119" s="12" t="s">
        <v>7</v>
      </c>
      <c r="I119" s="12" t="s">
        <v>56</v>
      </c>
      <c r="J119" s="54" t="s">
        <v>131</v>
      </c>
      <c r="K119" s="19">
        <v>0</v>
      </c>
      <c r="L119" s="16">
        <f t="shared" si="5"/>
        <v>0</v>
      </c>
    </row>
    <row r="120" spans="1:12" hidden="1" x14ac:dyDescent="0.25">
      <c r="A120" s="12" t="s">
        <v>11</v>
      </c>
      <c r="B120" s="12" t="s">
        <v>11</v>
      </c>
      <c r="C120" s="12" t="s">
        <v>22</v>
      </c>
      <c r="D120" s="53" t="s">
        <v>22</v>
      </c>
      <c r="E120" s="12" t="s">
        <v>8</v>
      </c>
      <c r="F120" s="12" t="s">
        <v>8</v>
      </c>
      <c r="G120" s="12" t="s">
        <v>7</v>
      </c>
      <c r="H120" s="12" t="s">
        <v>7</v>
      </c>
      <c r="I120" s="12" t="s">
        <v>58</v>
      </c>
      <c r="J120" s="54" t="s">
        <v>132</v>
      </c>
      <c r="K120" s="19">
        <v>0</v>
      </c>
      <c r="L120" s="16">
        <f t="shared" si="5"/>
        <v>0</v>
      </c>
    </row>
    <row r="121" spans="1:12" hidden="1" x14ac:dyDescent="0.25">
      <c r="A121" s="12" t="s">
        <v>11</v>
      </c>
      <c r="B121" s="12" t="s">
        <v>11</v>
      </c>
      <c r="C121" s="12" t="s">
        <v>22</v>
      </c>
      <c r="D121" s="53" t="s">
        <v>22</v>
      </c>
      <c r="E121" s="12" t="s">
        <v>8</v>
      </c>
      <c r="F121" s="12" t="s">
        <v>8</v>
      </c>
      <c r="G121" s="12" t="s">
        <v>7</v>
      </c>
      <c r="H121" s="12" t="s">
        <v>7</v>
      </c>
      <c r="I121" s="12" t="s">
        <v>60</v>
      </c>
      <c r="J121" s="54" t="s">
        <v>133</v>
      </c>
      <c r="K121" s="19">
        <v>0</v>
      </c>
      <c r="L121" s="16">
        <f t="shared" si="5"/>
        <v>0</v>
      </c>
    </row>
    <row r="122" spans="1:12" hidden="1" x14ac:dyDescent="0.25">
      <c r="A122" s="12" t="s">
        <v>11</v>
      </c>
      <c r="B122" s="12" t="s">
        <v>11</v>
      </c>
      <c r="C122" s="12" t="s">
        <v>22</v>
      </c>
      <c r="D122" s="53" t="s">
        <v>22</v>
      </c>
      <c r="E122" s="12" t="s">
        <v>8</v>
      </c>
      <c r="F122" s="12" t="s">
        <v>8</v>
      </c>
      <c r="G122" s="12" t="s">
        <v>7</v>
      </c>
      <c r="H122" s="12" t="s">
        <v>7</v>
      </c>
      <c r="I122" s="12" t="s">
        <v>62</v>
      </c>
      <c r="J122" s="54" t="s">
        <v>134</v>
      </c>
      <c r="K122" s="19">
        <v>0</v>
      </c>
      <c r="L122" s="16">
        <f t="shared" si="5"/>
        <v>0</v>
      </c>
    </row>
    <row r="123" spans="1:12" hidden="1" x14ac:dyDescent="0.25">
      <c r="A123" s="12" t="s">
        <v>11</v>
      </c>
      <c r="B123" s="12" t="s">
        <v>11</v>
      </c>
      <c r="C123" s="12" t="s">
        <v>22</v>
      </c>
      <c r="D123" s="53" t="s">
        <v>22</v>
      </c>
      <c r="E123" s="12" t="s">
        <v>8</v>
      </c>
      <c r="F123" s="12" t="s">
        <v>8</v>
      </c>
      <c r="G123" s="12" t="s">
        <v>7</v>
      </c>
      <c r="H123" s="12" t="s">
        <v>7</v>
      </c>
      <c r="I123" s="12" t="s">
        <v>135</v>
      </c>
      <c r="J123" s="54" t="s">
        <v>136</v>
      </c>
      <c r="K123" s="19">
        <v>0</v>
      </c>
      <c r="L123" s="16">
        <f t="shared" si="5"/>
        <v>0</v>
      </c>
    </row>
    <row r="124" spans="1:12" hidden="1" x14ac:dyDescent="0.25">
      <c r="A124" s="12" t="s">
        <v>11</v>
      </c>
      <c r="B124" s="12" t="s">
        <v>11</v>
      </c>
      <c r="C124" s="12" t="s">
        <v>22</v>
      </c>
      <c r="D124" s="53" t="s">
        <v>22</v>
      </c>
      <c r="E124" s="12" t="s">
        <v>8</v>
      </c>
      <c r="F124" s="12" t="s">
        <v>8</v>
      </c>
      <c r="G124" s="12" t="s">
        <v>7</v>
      </c>
      <c r="H124" s="12" t="s">
        <v>7</v>
      </c>
      <c r="I124" s="12" t="s">
        <v>137</v>
      </c>
      <c r="J124" s="54" t="s">
        <v>138</v>
      </c>
      <c r="K124" s="19">
        <v>0</v>
      </c>
      <c r="L124" s="16">
        <f t="shared" si="5"/>
        <v>0</v>
      </c>
    </row>
    <row r="125" spans="1:12" hidden="1" x14ac:dyDescent="0.25">
      <c r="A125" s="12" t="s">
        <v>11</v>
      </c>
      <c r="B125" s="12" t="s">
        <v>11</v>
      </c>
      <c r="C125" s="12" t="s">
        <v>22</v>
      </c>
      <c r="D125" s="53" t="s">
        <v>22</v>
      </c>
      <c r="E125" s="12" t="s">
        <v>8</v>
      </c>
      <c r="F125" s="12" t="s">
        <v>8</v>
      </c>
      <c r="G125" s="12" t="s">
        <v>7</v>
      </c>
      <c r="H125" s="12" t="s">
        <v>7</v>
      </c>
      <c r="I125" s="12" t="s">
        <v>139</v>
      </c>
      <c r="J125" s="54" t="s">
        <v>140</v>
      </c>
      <c r="K125" s="19">
        <v>0</v>
      </c>
      <c r="L125" s="16">
        <f t="shared" si="5"/>
        <v>0</v>
      </c>
    </row>
    <row r="126" spans="1:12" x14ac:dyDescent="0.25">
      <c r="A126" s="55"/>
      <c r="B126" s="56"/>
      <c r="C126" s="56"/>
      <c r="D126" s="57"/>
      <c r="E126" s="56"/>
      <c r="F126" s="56"/>
      <c r="G126" s="56"/>
      <c r="H126" s="56"/>
      <c r="I126" s="13"/>
      <c r="J126" s="54"/>
      <c r="K126" s="58"/>
      <c r="L126" s="16"/>
    </row>
    <row r="127" spans="1:12" x14ac:dyDescent="0.25">
      <c r="A127" s="120"/>
      <c r="B127" s="121"/>
      <c r="C127" s="121"/>
      <c r="D127" s="121"/>
      <c r="E127" s="121"/>
      <c r="F127" s="121"/>
      <c r="G127" s="121"/>
      <c r="H127" s="121"/>
      <c r="I127" s="122"/>
      <c r="J127" s="59" t="s">
        <v>141</v>
      </c>
      <c r="K127" s="60">
        <f>+K92+K6+K86</f>
        <v>4875462166.3533325</v>
      </c>
      <c r="L127" s="61">
        <f>+K127/$K$127</f>
        <v>1</v>
      </c>
    </row>
  </sheetData>
  <mergeCells count="5">
    <mergeCell ref="A1:L1"/>
    <mergeCell ref="A2:L2"/>
    <mergeCell ref="A3:L3"/>
    <mergeCell ref="A5:J5"/>
    <mergeCell ref="A127:I127"/>
  </mergeCells>
  <pageMargins left="0.7" right="0.7" top="0.75" bottom="0.75" header="0.3" footer="0.3"/>
  <pageSetup paperSize="9"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C789F6C2F6FC48A55C76CA42362C2A" ma:contentTypeVersion="" ma:contentTypeDescription="Crear nuevo documento." ma:contentTypeScope="" ma:versionID="bc906c6d40446c115a47b3289ff6f3df">
  <xsd:schema xmlns:xsd="http://www.w3.org/2001/XMLSchema" xmlns:xs="http://www.w3.org/2001/XMLSchema" xmlns:p="http://schemas.microsoft.com/office/2006/metadata/properties" xmlns:ns2="8f4337fa-c5b2-4cb6-9d44-8549a65601d5" targetNamespace="http://schemas.microsoft.com/office/2006/metadata/properties" ma:root="true" ma:fieldsID="2d68f69cfc1858561731b8f4b5dedf98" ns2:_="">
    <xsd:import namespace="8f4337fa-c5b2-4cb6-9d44-8549a65601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337fa-c5b2-4cb6-9d44-8549a65601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73D672-44CB-4891-A47C-B75678BFE3E3}"/>
</file>

<file path=customXml/itemProps2.xml><?xml version="1.0" encoding="utf-8"?>
<ds:datastoreItem xmlns:ds="http://schemas.openxmlformats.org/officeDocument/2006/customXml" ds:itemID="{243E842F-F7F9-4807-8794-1A729F4A6001}"/>
</file>

<file path=customXml/itemProps3.xml><?xml version="1.0" encoding="utf-8"?>
<ds:datastoreItem xmlns:ds="http://schemas.openxmlformats.org/officeDocument/2006/customXml" ds:itemID="{FA66378D-12D5-4BF5-80F2-505B507436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 EGRESOS_2024</vt:lpstr>
      <vt:lpstr>Resumen-Ingresos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Elia Carvajal Rodríguez</dc:creator>
  <cp:lastModifiedBy>María Elia Carvajal Rodríguez</cp:lastModifiedBy>
  <dcterms:created xsi:type="dcterms:W3CDTF">2025-08-04T18:52:26Z</dcterms:created>
  <dcterms:modified xsi:type="dcterms:W3CDTF">2025-08-04T18:57:23Z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0x01010097C789F6C2F6FC48A55C76CA42362C2A</vt:lpwstr>
  </property>
</Properties>
</file>